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am 2023\Van ban di\Thang 1\Du thao Quyet dịnh giao nhiem vu dạt hang\"/>
    </mc:Choice>
  </mc:AlternateContent>
  <bookViews>
    <workbookView xWindow="0" yWindow="0" windowWidth="20505" windowHeight="8805"/>
  </bookViews>
  <sheets>
    <sheet name="TH Đặt hàng" sheetId="2" r:id="rId1"/>
    <sheet name="TH Truyền hình" sheetId="11" r:id="rId2"/>
    <sheet name="TH Phát thanh" sheetId="12" r:id="rId3"/>
    <sheet name="Chi tiết Tr.hình" sheetId="4" r:id="rId4"/>
    <sheet name="Chi tiết Ph.thanh" sheetId="3" r:id="rId5"/>
    <sheet name="Tac pham tham gia dự thi" sheetId="10" r:id="rId6"/>
    <sheet name="NTM" sheetId="8" r:id="rId7"/>
    <sheet name="ATGT" sheetId="9" r:id="rId8"/>
    <sheet name="KHUNG CHUONG TRINH TH 2022" sheetId="6" r:id="rId9"/>
  </sheets>
  <externalReferences>
    <externalReference r:id="rId10"/>
    <externalReference r:id="rId11"/>
  </externalReferences>
  <definedNames>
    <definedName name="_xlnm._FilterDatabase" localSheetId="8" hidden="1">'KHUNG CHUONG TRINH TH 2022'!$A$8:$Q$88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 l="1"/>
  <c r="C20" i="2"/>
  <c r="B20" i="2"/>
  <c r="D19" i="2"/>
  <c r="C19" i="2"/>
  <c r="B19" i="2"/>
  <c r="D18" i="2"/>
  <c r="C18" i="2"/>
  <c r="B18" i="2"/>
  <c r="D17" i="2"/>
  <c r="D16" i="2" s="1"/>
  <c r="C17" i="2"/>
  <c r="C16" i="2" s="1"/>
  <c r="B17" i="2"/>
  <c r="B15" i="2"/>
  <c r="D14" i="2"/>
  <c r="C14" i="2"/>
  <c r="B14" i="2"/>
  <c r="D13" i="2"/>
  <c r="C13" i="2"/>
  <c r="D12" i="2"/>
  <c r="C12" i="2"/>
  <c r="D11" i="2"/>
  <c r="C11" i="2"/>
  <c r="L16" i="12" l="1"/>
  <c r="L8" i="12"/>
  <c r="J25" i="4"/>
  <c r="K25" i="4" s="1"/>
  <c r="L25" i="4" s="1"/>
  <c r="I25" i="4"/>
  <c r="C22" i="2" l="1"/>
  <c r="C21" i="2"/>
  <c r="I10" i="9"/>
  <c r="H40" i="3"/>
  <c r="J47" i="4"/>
  <c r="J38" i="4"/>
  <c r="J34" i="4"/>
  <c r="H54" i="4" l="1"/>
  <c r="H55" i="4"/>
  <c r="H15" i="9" l="1"/>
  <c r="I9" i="9"/>
  <c r="K12" i="9"/>
  <c r="L12" i="9" s="1"/>
  <c r="I12" i="9"/>
  <c r="K11" i="9"/>
  <c r="L11" i="9" s="1"/>
  <c r="I11" i="9"/>
  <c r="I17" i="9" s="1"/>
  <c r="I8" i="9"/>
  <c r="K16" i="9"/>
  <c r="H16" i="9"/>
  <c r="J15" i="9"/>
  <c r="K15" i="9" s="1"/>
  <c r="L10" i="9" l="1"/>
  <c r="L15" i="9"/>
  <c r="L16" i="9"/>
  <c r="L14" i="9" l="1"/>
  <c r="J11" i="8" l="1"/>
  <c r="I36" i="4"/>
  <c r="K36" i="4"/>
  <c r="L36" i="4" s="1"/>
  <c r="I37" i="4"/>
  <c r="K37" i="4"/>
  <c r="L37" i="4" s="1"/>
  <c r="J13" i="8" l="1"/>
  <c r="K13" i="8" s="1"/>
  <c r="K11" i="8"/>
  <c r="L11" i="8" s="1"/>
  <c r="I11" i="8"/>
  <c r="I10" i="8" s="1"/>
  <c r="K14" i="8"/>
  <c r="H14" i="8"/>
  <c r="I9" i="8"/>
  <c r="I46" i="4"/>
  <c r="I11" i="10"/>
  <c r="I16" i="10"/>
  <c r="I14" i="10"/>
  <c r="I24" i="10"/>
  <c r="I23" i="10"/>
  <c r="I22" i="10"/>
  <c r="I21" i="10"/>
  <c r="I20" i="10"/>
  <c r="I18" i="10"/>
  <c r="I17" i="10"/>
  <c r="I15" i="10"/>
  <c r="I13" i="10"/>
  <c r="I10" i="10"/>
  <c r="I9" i="10"/>
  <c r="I8" i="10" s="1"/>
  <c r="L10" i="8" l="1"/>
  <c r="L13" i="8"/>
  <c r="L14" i="8"/>
  <c r="I8" i="8"/>
  <c r="I16" i="8" s="1"/>
  <c r="I12" i="10"/>
  <c r="I19" i="10"/>
  <c r="I26" i="10" s="1"/>
  <c r="C23" i="2" s="1"/>
  <c r="L12" i="8" l="1"/>
  <c r="K14" i="10" l="1"/>
  <c r="L14" i="10" s="1"/>
  <c r="K15" i="10" l="1"/>
  <c r="L15" i="10" s="1"/>
  <c r="K9" i="10"/>
  <c r="L9" i="10" s="1"/>
  <c r="K22" i="10"/>
  <c r="L22" i="10" s="1"/>
  <c r="K16" i="10"/>
  <c r="L16" i="10" s="1"/>
  <c r="K18" i="10"/>
  <c r="L18" i="10" s="1"/>
  <c r="K24" i="10"/>
  <c r="L24" i="10" s="1"/>
  <c r="K10" i="10"/>
  <c r="L10" i="10" s="1"/>
  <c r="K17" i="10"/>
  <c r="L17" i="10" s="1"/>
  <c r="K23" i="10"/>
  <c r="L23" i="10" s="1"/>
  <c r="K21" i="10"/>
  <c r="L21" i="10" s="1"/>
  <c r="J46" i="4" l="1"/>
  <c r="K46" i="4" s="1"/>
  <c r="L46" i="4" s="1"/>
  <c r="J9" i="8" l="1"/>
  <c r="K9" i="8" s="1"/>
  <c r="L9" i="8" s="1"/>
  <c r="L8" i="8" s="1"/>
  <c r="L16" i="8" s="1"/>
  <c r="D21" i="2" s="1"/>
  <c r="K9" i="9"/>
  <c r="L9" i="9" s="1"/>
  <c r="L8" i="9" s="1"/>
  <c r="L17" i="9" s="1"/>
  <c r="D22" i="2" s="1"/>
  <c r="K13" i="10" l="1"/>
  <c r="L13" i="10" s="1"/>
  <c r="L12" i="10" s="1"/>
  <c r="K11" i="10"/>
  <c r="L11" i="10" s="1"/>
  <c r="L8" i="10" s="1"/>
  <c r="K20" i="10"/>
  <c r="L20" i="10" s="1"/>
  <c r="L19" i="10" s="1"/>
  <c r="L26" i="10" l="1"/>
  <c r="D23" i="2" s="1"/>
  <c r="K10" i="3" l="1"/>
  <c r="L10" i="3" s="1"/>
  <c r="K11" i="3"/>
  <c r="L11" i="3" s="1"/>
  <c r="K12" i="3"/>
  <c r="L12" i="3" s="1"/>
  <c r="K14" i="3"/>
  <c r="L14" i="3" s="1"/>
  <c r="K15" i="3"/>
  <c r="L15" i="3" s="1"/>
  <c r="K16" i="3"/>
  <c r="L16" i="3" s="1"/>
  <c r="K17" i="3"/>
  <c r="L17" i="3" s="1"/>
  <c r="K18" i="3"/>
  <c r="L18" i="3" s="1"/>
  <c r="K19" i="3"/>
  <c r="L19" i="3" s="1"/>
  <c r="K20" i="3"/>
  <c r="L20" i="3" s="1"/>
  <c r="K22" i="3"/>
  <c r="L22" i="3" s="1"/>
  <c r="K23" i="3"/>
  <c r="L23" i="3" s="1"/>
  <c r="K24" i="3"/>
  <c r="L24" i="3" s="1"/>
  <c r="K26" i="3"/>
  <c r="L26" i="3" s="1"/>
  <c r="K27" i="3"/>
  <c r="L27" i="3" s="1"/>
  <c r="K28" i="3"/>
  <c r="L28" i="3" s="1"/>
  <c r="K29" i="3"/>
  <c r="L29" i="3" s="1"/>
  <c r="K30" i="3"/>
  <c r="L30" i="3" s="1"/>
  <c r="K31" i="3"/>
  <c r="L31" i="3" s="1"/>
  <c r="K32" i="3"/>
  <c r="L32" i="3" s="1"/>
  <c r="K33" i="3"/>
  <c r="L33" i="3" s="1"/>
  <c r="K35" i="3"/>
  <c r="L35" i="3" s="1"/>
  <c r="K37" i="3"/>
  <c r="K39" i="3"/>
  <c r="L39" i="3" s="1"/>
  <c r="H78" i="4"/>
  <c r="H79" i="4"/>
  <c r="H80" i="4"/>
  <c r="H81" i="4"/>
  <c r="H82" i="4"/>
  <c r="H83" i="4"/>
  <c r="H84" i="4"/>
  <c r="H77" i="4"/>
  <c r="K77" i="4"/>
  <c r="K78" i="4"/>
  <c r="K79" i="4"/>
  <c r="K80" i="4"/>
  <c r="K81" i="4"/>
  <c r="K82" i="4"/>
  <c r="K83" i="4"/>
  <c r="K84" i="4"/>
  <c r="K10" i="4"/>
  <c r="L10" i="4" s="1"/>
  <c r="I14" i="3"/>
  <c r="I17" i="3"/>
  <c r="I18" i="3"/>
  <c r="I19" i="3"/>
  <c r="I40" i="3"/>
  <c r="I39" i="3"/>
  <c r="I37" i="3"/>
  <c r="I36" i="3" s="1"/>
  <c r="I35" i="3"/>
  <c r="I34" i="3" s="1"/>
  <c r="I33" i="3"/>
  <c r="I32" i="3"/>
  <c r="I31" i="3"/>
  <c r="I30" i="3"/>
  <c r="I29" i="3"/>
  <c r="I28" i="3"/>
  <c r="I27" i="3"/>
  <c r="I26" i="3"/>
  <c r="I24" i="3"/>
  <c r="I23" i="3"/>
  <c r="I22" i="3"/>
  <c r="I21" i="3"/>
  <c r="J21" i="3" s="1"/>
  <c r="K21" i="3" s="1"/>
  <c r="I20" i="3"/>
  <c r="I16" i="3"/>
  <c r="I15" i="3"/>
  <c r="I12" i="3"/>
  <c r="I11" i="3"/>
  <c r="I10" i="3"/>
  <c r="H60" i="4"/>
  <c r="H57" i="4"/>
  <c r="H58" i="4"/>
  <c r="K72" i="4"/>
  <c r="L72" i="4" s="1"/>
  <c r="L71" i="4" s="1"/>
  <c r="K73" i="4"/>
  <c r="L73" i="4" s="1"/>
  <c r="K74" i="4"/>
  <c r="L74" i="4" s="1"/>
  <c r="K75" i="4"/>
  <c r="L75" i="4" s="1"/>
  <c r="I70" i="4"/>
  <c r="I72" i="4"/>
  <c r="I73" i="4"/>
  <c r="I74" i="4"/>
  <c r="I75" i="4"/>
  <c r="K70" i="4"/>
  <c r="L70" i="4" s="1"/>
  <c r="L69" i="4" s="1"/>
  <c r="I68" i="4"/>
  <c r="K68" i="4"/>
  <c r="L68" i="4" s="1"/>
  <c r="I38" i="4"/>
  <c r="K38" i="4"/>
  <c r="L38" i="4" s="1"/>
  <c r="I39" i="4"/>
  <c r="K39" i="4"/>
  <c r="L39" i="4" s="1"/>
  <c r="I40" i="4"/>
  <c r="K40" i="4"/>
  <c r="L40" i="4" s="1"/>
  <c r="I41" i="4"/>
  <c r="K41" i="4"/>
  <c r="L41" i="4" s="1"/>
  <c r="I42" i="4"/>
  <c r="K42" i="4"/>
  <c r="L42" i="4" s="1"/>
  <c r="I43" i="4"/>
  <c r="K43" i="4"/>
  <c r="L43" i="4" s="1"/>
  <c r="I44" i="4"/>
  <c r="K44" i="4"/>
  <c r="L44" i="4" s="1"/>
  <c r="I45" i="4"/>
  <c r="K45" i="4"/>
  <c r="L45" i="4" s="1"/>
  <c r="I31" i="4"/>
  <c r="K31" i="4"/>
  <c r="L31" i="4" s="1"/>
  <c r="I32" i="4"/>
  <c r="K32" i="4"/>
  <c r="L32" i="4" s="1"/>
  <c r="I33" i="4"/>
  <c r="K33" i="4"/>
  <c r="L33" i="4" s="1"/>
  <c r="I34" i="4"/>
  <c r="K34" i="4"/>
  <c r="L34" i="4" s="1"/>
  <c r="L30" i="4" s="1"/>
  <c r="K26" i="4"/>
  <c r="K27" i="4"/>
  <c r="L27" i="4" s="1"/>
  <c r="K28" i="4"/>
  <c r="L28" i="4" s="1"/>
  <c r="K29" i="4"/>
  <c r="L29" i="4" s="1"/>
  <c r="I27" i="4"/>
  <c r="I28" i="4"/>
  <c r="I29" i="4"/>
  <c r="I10" i="4"/>
  <c r="I11" i="4"/>
  <c r="I12" i="4"/>
  <c r="I13" i="4"/>
  <c r="I14" i="4"/>
  <c r="K11" i="4"/>
  <c r="L11" i="4" s="1"/>
  <c r="K12" i="4"/>
  <c r="L12" i="4" s="1"/>
  <c r="K13" i="4"/>
  <c r="L13" i="4" s="1"/>
  <c r="K14" i="4"/>
  <c r="L14" i="4" s="1"/>
  <c r="K16" i="4"/>
  <c r="L16" i="4" s="1"/>
  <c r="L15" i="4" s="1"/>
  <c r="K17" i="4"/>
  <c r="L17" i="4" s="1"/>
  <c r="K18" i="4"/>
  <c r="L18" i="4" s="1"/>
  <c r="K19" i="4"/>
  <c r="L19" i="4" s="1"/>
  <c r="K20" i="4"/>
  <c r="L20" i="4" s="1"/>
  <c r="K21" i="4"/>
  <c r="L21" i="4" s="1"/>
  <c r="K22" i="4"/>
  <c r="L22" i="4" s="1"/>
  <c r="K23" i="4"/>
  <c r="L23" i="4" s="1"/>
  <c r="K24" i="4"/>
  <c r="L24" i="4" s="1"/>
  <c r="K47" i="4"/>
  <c r="L47" i="4" s="1"/>
  <c r="K48" i="4"/>
  <c r="L48" i="4" s="1"/>
  <c r="K49" i="4"/>
  <c r="L49" i="4" s="1"/>
  <c r="I16" i="4"/>
  <c r="I17" i="4"/>
  <c r="I18" i="4"/>
  <c r="I19" i="4"/>
  <c r="I20" i="4"/>
  <c r="I21" i="4"/>
  <c r="I22" i="4"/>
  <c r="I47" i="4"/>
  <c r="I23" i="4"/>
  <c r="I24" i="4"/>
  <c r="I48" i="4"/>
  <c r="I49" i="4"/>
  <c r="L9" i="4" l="1"/>
  <c r="L26" i="4"/>
  <c r="I71" i="4"/>
  <c r="L10" i="11"/>
  <c r="I15" i="4"/>
  <c r="I38" i="3"/>
  <c r="I25" i="3"/>
  <c r="I67" i="4"/>
  <c r="I69" i="4"/>
  <c r="I30" i="4"/>
  <c r="I9" i="4"/>
  <c r="L82" i="4"/>
  <c r="L80" i="4"/>
  <c r="L79" i="4"/>
  <c r="L78" i="4"/>
  <c r="L81" i="4"/>
  <c r="K40" i="3"/>
  <c r="L40" i="3" s="1"/>
  <c r="L38" i="3" s="1"/>
  <c r="L83" i="4"/>
  <c r="L84" i="4"/>
  <c r="L77" i="4"/>
  <c r="I9" i="3"/>
  <c r="I8" i="3" s="1"/>
  <c r="I41" i="3" s="1"/>
  <c r="I10" i="11"/>
  <c r="I13" i="3"/>
  <c r="I26" i="4"/>
  <c r="I11" i="11" s="1"/>
  <c r="L37" i="3"/>
  <c r="L36" i="3" s="1"/>
  <c r="L13" i="3"/>
  <c r="L21" i="3"/>
  <c r="L34" i="3"/>
  <c r="L25" i="3"/>
  <c r="L9" i="3"/>
  <c r="L67" i="4"/>
  <c r="L8" i="3" l="1"/>
  <c r="L41" i="3" s="1"/>
  <c r="L76" i="4"/>
  <c r="L18" i="11" s="1"/>
  <c r="D15" i="2" s="1"/>
  <c r="H59" i="4" l="1"/>
  <c r="K59" i="4"/>
  <c r="K60" i="4"/>
  <c r="K55" i="4"/>
  <c r="L55" i="4" s="1"/>
  <c r="K50" i="4"/>
  <c r="L50" i="4" s="1"/>
  <c r="L35" i="4" s="1"/>
  <c r="K51" i="4"/>
  <c r="L51" i="4" s="1"/>
  <c r="K52" i="4"/>
  <c r="L52" i="4" s="1"/>
  <c r="K54" i="4"/>
  <c r="K56" i="4"/>
  <c r="L56" i="4" s="1"/>
  <c r="K57" i="4"/>
  <c r="L57" i="4" s="1"/>
  <c r="K58" i="4"/>
  <c r="K61" i="4"/>
  <c r="L61" i="4" s="1"/>
  <c r="K62" i="4"/>
  <c r="L62" i="4" s="1"/>
  <c r="K63" i="4"/>
  <c r="L63" i="4" s="1"/>
  <c r="K64" i="4"/>
  <c r="L64" i="4" s="1"/>
  <c r="K65" i="4"/>
  <c r="L65" i="4" s="1"/>
  <c r="K66" i="4"/>
  <c r="L66" i="4" s="1"/>
  <c r="L59" i="4" l="1"/>
  <c r="L58" i="4"/>
  <c r="L60" i="4"/>
  <c r="L54" i="4"/>
  <c r="L53" i="4" s="1"/>
  <c r="L8" i="4" s="1"/>
  <c r="L86" i="4" s="1"/>
  <c r="L13" i="11" l="1"/>
  <c r="L8" i="11" s="1"/>
  <c r="L20" i="11" l="1"/>
  <c r="D10" i="2"/>
  <c r="D9" i="2" s="1"/>
  <c r="D24" i="2" s="1"/>
  <c r="B76" i="6"/>
  <c r="B53" i="6"/>
  <c r="B20" i="6"/>
  <c r="B8" i="6"/>
  <c r="I62" i="4" l="1"/>
  <c r="I63" i="4"/>
  <c r="I64" i="4"/>
  <c r="I65" i="4"/>
  <c r="I66" i="4"/>
  <c r="I50" i="4"/>
  <c r="I51" i="4"/>
  <c r="I52" i="4"/>
  <c r="I53" i="4" l="1"/>
  <c r="I35" i="4"/>
  <c r="I8" i="4" s="1"/>
  <c r="I86" i="4" s="1"/>
  <c r="I13" i="11" l="1"/>
  <c r="I8" i="11" s="1"/>
  <c r="I20" i="11" l="1"/>
  <c r="C10" i="2"/>
  <c r="C9" i="2" s="1"/>
  <c r="C24" i="2" s="1"/>
</calcChain>
</file>

<file path=xl/sharedStrings.xml><?xml version="1.0" encoding="utf-8"?>
<sst xmlns="http://schemas.openxmlformats.org/spreadsheetml/2006/main" count="1288" uniqueCount="453">
  <si>
    <t>STT</t>
  </si>
  <si>
    <t>I</t>
  </si>
  <si>
    <t>Thông tin, tuyên truyền phục vụ nhiệm vụ chính trị: Thời sự hàng ngày, truyền hình trực tiếp, cải cách hành chính, đại đoàn kết, diễn đàn cử tri, pháp luật, xây dựng Đảng và các nội dung kinh tế, chính trị xã hội khác do Ủy ban nhân dân tỉnh giao nhiệm vụ, đặt hàng.</t>
  </si>
  <si>
    <t>Thông tin tuyên truyền phục vụ nhiệm vụ đảm bảo an ninh - quốc phòng: An toàn giao thông, an ninh - quốc phòng và các nội dung khác do Ủy ban nhân dân tỉnh giao nhiệm vụ, đặt hàng.</t>
  </si>
  <si>
    <t>Thông tin tuyên truyền phục vụ tuyên truyền đối ngoại: Phục vụ công tác thông tin đối ngoại, hội nhập quốc tế, bản tin tiếng nước ngoài và các nội dung khác do Ủy ban nhân dân tỉnh giao nhiệm vụ, đặt hàng.</t>
  </si>
  <si>
    <t>Thông tin tuyên truyền phục vụ thiếu niên, nhi đồng, người khiếm thính, khiếm thị, đồng bào dân tộc thiểu số, vùng có điều kiện kinh tế - xã hội đặc biệt khó khăn và các nhiệm vụ trọng yếu khác phù hợp với từng thời kỳ theo Quyết định của Thủ tướng Chính phủ: Chuyên đề phát thanh và truyền hình dành cho dân tộc thiểu số trên địa bàn tỉnh; Chuyên đề Trang tuổi thơ dành cho thiếu niên, nhi đồng; Chuyên đề tấm lòng nhân ái và các nội dung khác do Ủy ban nhân dân tỉnh giao nhiệm vụ, đặt hàng.</t>
  </si>
  <si>
    <t>II</t>
  </si>
  <si>
    <t>IV</t>
  </si>
  <si>
    <t>Số lượng</t>
  </si>
  <si>
    <t>Thời sự hàng ngày</t>
  </si>
  <si>
    <t>Cải cách hành chính</t>
  </si>
  <si>
    <t>Pháp luật</t>
  </si>
  <si>
    <t>Xây dựng Đảng</t>
  </si>
  <si>
    <t>An toàn giao thông</t>
  </si>
  <si>
    <t>Bản tin tiếng Anh</t>
  </si>
  <si>
    <t>NỘI DUNG</t>
  </si>
  <si>
    <t>Bản tin Tây Ninh ngày mới</t>
  </si>
  <si>
    <t>Bản tin trưa 11g30</t>
  </si>
  <si>
    <t>Bản tin sáng 09g30</t>
  </si>
  <si>
    <t>Bản tin thời sự 18g30</t>
  </si>
  <si>
    <t>Bản tin cuối ngày</t>
  </si>
  <si>
    <t>Các sự kiện quan trọng của tỉnh</t>
  </si>
  <si>
    <t>Bản tin tổng hợp tuần</t>
  </si>
  <si>
    <t>DANH MỤC</t>
  </si>
  <si>
    <t>Tên chương trình</t>
  </si>
  <si>
    <t>Thể loại theo QĐ 40/2022/QĐ-UBND</t>
  </si>
  <si>
    <t>Thời gian phát sóng dự kiến</t>
  </si>
  <si>
    <t>ĐVT</t>
  </si>
  <si>
    <t>Tổng thời lượng phát mới (phút/năm)</t>
  </si>
  <si>
    <t>Thời lượng (phút)</t>
  </si>
  <si>
    <t>1.1</t>
  </si>
  <si>
    <t>1.2</t>
  </si>
  <si>
    <t>1.3</t>
  </si>
  <si>
    <t>1.4</t>
  </si>
  <si>
    <t>1.5</t>
  </si>
  <si>
    <t>Chương trình thời sự tổng hợp phát trực tiếp</t>
  </si>
  <si>
    <t>Bản tin truyền hình trong nước ghi hình phát sau</t>
  </si>
  <si>
    <t>Tường thuật trực tiếp</t>
  </si>
  <si>
    <t>Tọa đàm trường quay ghi hình phát sau</t>
  </si>
  <si>
    <t>16h30</t>
  </si>
  <si>
    <t>18h30</t>
  </si>
  <si>
    <t>Bản tin</t>
  </si>
  <si>
    <t>01.03.02.01.30</t>
  </si>
  <si>
    <t>01.03.02.01.10</t>
  </si>
  <si>
    <t>01.03.02.01.20</t>
  </si>
  <si>
    <t>01.03.01.22.60</t>
  </si>
  <si>
    <t>Chuyên mục</t>
  </si>
  <si>
    <t>Bản tin truyền hình chuyên đề</t>
  </si>
  <si>
    <t>Phóng sự chính luận</t>
  </si>
  <si>
    <t>01.03.01.40.30</t>
  </si>
  <si>
    <t>01.03.07.12.10</t>
  </si>
  <si>
    <t>01.03.03.10.10</t>
  </si>
  <si>
    <t>01.03.01.40.40</t>
  </si>
  <si>
    <t>Bản tin truyền hình thời tiết</t>
  </si>
  <si>
    <t>Bản tin truyền hình biên dịch sang tiếng nước ngoài</t>
  </si>
  <si>
    <t>Bản tin truyền hình tiếng dân tộc biên dịch</t>
  </si>
  <si>
    <t>01.03.01.70.10</t>
  </si>
  <si>
    <t>01.03.01.60.10</t>
  </si>
  <si>
    <t>01.03.01.30.10</t>
  </si>
  <si>
    <t>Bộ hình hiệu chương trình</t>
  </si>
  <si>
    <t>Hình hiệu kênh</t>
  </si>
  <si>
    <t>Đồ họa mô phỏng tĩnh</t>
  </si>
  <si>
    <t>Trailer giới thiệu</t>
  </si>
  <si>
    <t>Đồ họa bản tin dạng mô phỏng tĩnh</t>
  </si>
  <si>
    <t>01.03.11.40.00</t>
  </si>
  <si>
    <t>01.03.11.30.00</t>
  </si>
  <si>
    <t>01.03.12.20.00</t>
  </si>
  <si>
    <t>01.03.11.20.10</t>
  </si>
  <si>
    <t>01.03.12.40.00</t>
  </si>
  <si>
    <t>Giao lưu ngoại cảnh ghi hình phát sau</t>
  </si>
  <si>
    <t>01.03.08.22.10</t>
  </si>
  <si>
    <t>01.03.14.00.20</t>
  </si>
  <si>
    <t>01.03.14.00.30</t>
  </si>
  <si>
    <t>01.03.14.00.40</t>
  </si>
  <si>
    <t>01.03.14.00.60</t>
  </si>
  <si>
    <t>2.1</t>
  </si>
  <si>
    <t>2.2</t>
  </si>
  <si>
    <t>2.3</t>
  </si>
  <si>
    <t>2.4</t>
  </si>
  <si>
    <t>2.5</t>
  </si>
  <si>
    <t>Đồ họa</t>
  </si>
  <si>
    <t>Bản tin chuyên đề ghi âm phát sau</t>
  </si>
  <si>
    <t>13.04.00.01.01 </t>
  </si>
  <si>
    <t>13.12.00.00.03</t>
  </si>
  <si>
    <t>13.02.00.00.02</t>
  </si>
  <si>
    <t>13.02.00.00.05</t>
  </si>
  <si>
    <t>Ký hiệu</t>
  </si>
  <si>
    <t>06g30</t>
  </si>
  <si>
    <t>09g30</t>
  </si>
  <si>
    <t>Chương trình thời sự tổng hợp phát trực tiếp sử dụng tư liệu trên 70%</t>
  </si>
  <si>
    <t>UBND TỈNH TÂY NINH</t>
  </si>
  <si>
    <t>CỘNG HÒA XÃ HỘI CHỦ NGHĨA VIỆT NAM</t>
  </si>
  <si>
    <t>ĐÀI PHÁT THANH-TRUYỀN HÌNH</t>
  </si>
  <si>
    <t>Độc lập - Tự do - Hạnh phúc</t>
  </si>
  <si>
    <t>GIỜ</t>
  </si>
  <si>
    <t>TL (Phút)</t>
  </si>
  <si>
    <t>THỨ HAI</t>
  </si>
  <si>
    <t>THỨ BA</t>
  </si>
  <si>
    <t>THỨ TƯ</t>
  </si>
  <si>
    <t>THỨ NĂM</t>
  </si>
  <si>
    <t>THỨ SÁU</t>
  </si>
  <si>
    <t>THỨ BẢY</t>
  </si>
  <si>
    <t>CHỦ NHẬT</t>
  </si>
  <si>
    <t>CHƯƠNG TRÌNH KHUYA</t>
  </si>
  <si>
    <t>00g00</t>
  </si>
  <si>
    <t>Phim Điện ảnh 
cách mạng VN</t>
  </si>
  <si>
    <t>PL</t>
  </si>
  <si>
    <t>00g30</t>
  </si>
  <si>
    <t>Phim truyện 
nước ngoài</t>
  </si>
  <si>
    <t>01g15</t>
  </si>
  <si>
    <t>Phim Sitcome</t>
  </si>
  <si>
    <t>Phim Sitcom</t>
  </si>
  <si>
    <t>Kết nối Đông Nam bộ</t>
  </si>
  <si>
    <t>Xem để ngẫm</t>
  </si>
  <si>
    <t>01g30</t>
  </si>
  <si>
    <t>01g45</t>
  </si>
  <si>
    <t>Phim tài liệu</t>
  </si>
  <si>
    <t>Truyền hình
 Quân khu 7</t>
  </si>
  <si>
    <t>Giao lộ bình an</t>
  </si>
  <si>
    <t>Tuyệt phẩm Bolero</t>
  </si>
  <si>
    <t xml:space="preserve">Giao lộ bình an </t>
  </si>
  <si>
    <t>02g15</t>
  </si>
  <si>
    <t>Ca nhạc</t>
  </si>
  <si>
    <t xml:space="preserve">Tài tử cải lương </t>
  </si>
  <si>
    <t>02g45</t>
  </si>
  <si>
    <t>Chuyên đề tiếng Khmer</t>
  </si>
  <si>
    <t>03g00</t>
  </si>
  <si>
    <t>Phim truyện 
Việt Nam</t>
  </si>
  <si>
    <t>03g45</t>
  </si>
  <si>
    <t>Cha con hợp sức</t>
  </si>
  <si>
    <t>Bạn muốn hẹn hò</t>
  </si>
  <si>
    <t>Vợ chồng son</t>
  </si>
  <si>
    <t>Biệt đội X6</t>
  </si>
  <si>
    <t>Mẹ chồng nàng dâu</t>
  </si>
  <si>
    <t>Du lịch kỳ thú</t>
  </si>
  <si>
    <t>04g15</t>
  </si>
  <si>
    <t>CHƯƠNG TRÌNH BUỔI SÁNG</t>
  </si>
  <si>
    <t>05g00</t>
  </si>
  <si>
    <t>Đài hiệu
-Chào cờ-GTCT</t>
  </si>
  <si>
    <t>Đài hiệu - GTCT</t>
  </si>
  <si>
    <t>05g02</t>
  </si>
  <si>
    <t>Bài tập thể dục sáng</t>
  </si>
  <si>
    <t>05g10</t>
  </si>
  <si>
    <t>Sống khỏe 360</t>
  </si>
  <si>
    <t>05g20</t>
  </si>
  <si>
    <t>Bản tin thời tiết</t>
  </si>
  <si>
    <t>05g25</t>
  </si>
  <si>
    <t>Chuyên mục
 Phát lại</t>
  </si>
  <si>
    <t xml:space="preserve">Chuyên mục
 Phát lại
 </t>
  </si>
  <si>
    <t xml:space="preserve">Chuyên mục
 Phát lại
  </t>
  </si>
  <si>
    <t>Khám phá thế giới</t>
  </si>
  <si>
    <t>05g35</t>
  </si>
  <si>
    <t>Quảng cáo
TTV11 giới thiệu</t>
  </si>
  <si>
    <t>05g40</t>
  </si>
  <si>
    <t>Hạt giống tâm hồn</t>
  </si>
  <si>
    <t>06g00</t>
  </si>
  <si>
    <t xml:space="preserve">24h Chuyển động </t>
  </si>
  <si>
    <t>Trực tiếp:
Tây Ninh ngày mới</t>
  </si>
  <si>
    <t>06g50</t>
  </si>
  <si>
    <t>Bà con ơi! cảnh giác</t>
  </si>
  <si>
    <t>07g00</t>
  </si>
  <si>
    <t xml:space="preserve">Phim truyện
 Việt Nam </t>
  </si>
  <si>
    <t>07g45</t>
  </si>
  <si>
    <t>TTV11 giới thiệu</t>
  </si>
  <si>
    <t>07g50</t>
  </si>
  <si>
    <t>08g00</t>
  </si>
  <si>
    <t>Tiếng nói cử tri</t>
  </si>
  <si>
    <t>Văn hóa giao thông</t>
  </si>
  <si>
    <t>Hồ sơ mật</t>
  </si>
  <si>
    <t>Kết nối 
Đông Nam Bộ</t>
  </si>
  <si>
    <t>08g20</t>
  </si>
  <si>
    <t>Thấu lý thấm tình</t>
  </si>
  <si>
    <t>08g25</t>
  </si>
  <si>
    <t>08g30</t>
  </si>
  <si>
    <t>Phim truyện
 cuối tuần</t>
  </si>
  <si>
    <t>09g15</t>
  </si>
  <si>
    <t>Những vấn đề 
hôm nay</t>
  </si>
  <si>
    <t xml:space="preserve">Bản tin tiếng Anh </t>
  </si>
  <si>
    <t>Kết nối
 Đông Nam Bộ</t>
  </si>
  <si>
    <t>Trực tiếp:
 Bản tin sáng</t>
  </si>
  <si>
    <t>09g40</t>
  </si>
  <si>
    <t>09g50</t>
  </si>
  <si>
    <t>Bà con ơi! Cảnh giác</t>
  </si>
  <si>
    <t>09g55</t>
  </si>
  <si>
    <t>10g00</t>
  </si>
  <si>
    <t>Phim truyện 
cuối tuần</t>
  </si>
  <si>
    <t>Phim truyện
 nước ngoài</t>
  </si>
  <si>
    <t>Tuyệt phẩm Bolero
 Hồ sơ mật</t>
  </si>
  <si>
    <t>10g45</t>
  </si>
  <si>
    <t>Quảng cáo</t>
  </si>
  <si>
    <t>10g50</t>
  </si>
  <si>
    <t>11g15</t>
  </si>
  <si>
    <t>Chuyên mục (phát chính)</t>
  </si>
  <si>
    <t xml:space="preserve">Chuyên mục (phát chính)
</t>
  </si>
  <si>
    <t xml:space="preserve">Chuyên mục   (phát chính)
</t>
  </si>
  <si>
    <t>Chuyên mục
Văn hóa giao thông</t>
  </si>
  <si>
    <t>11g25</t>
  </si>
  <si>
    <t>11g30</t>
  </si>
  <si>
    <t>Trực tiếp:
 Bản tin trưa</t>
  </si>
  <si>
    <t>11g50</t>
  </si>
  <si>
    <t>11g52</t>
  </si>
  <si>
    <t>11g55</t>
  </si>
  <si>
    <t>Thông báo cần biết
TTV11 giới thiệu</t>
  </si>
  <si>
    <t>CHƯƠNG TRÌNH BUỔI TRƯA</t>
  </si>
  <si>
    <t>12g00</t>
  </si>
  <si>
    <t>Phim truyện
 Việt Nam</t>
  </si>
  <si>
    <t>12g45</t>
  </si>
  <si>
    <t>12g50</t>
  </si>
  <si>
    <t xml:space="preserve">Chuyên mục
 Phát lại
</t>
  </si>
  <si>
    <t>13g00</t>
  </si>
  <si>
    <t>13g30</t>
  </si>
  <si>
    <t>13g40</t>
  </si>
  <si>
    <t>14g25</t>
  </si>
  <si>
    <t>14g40</t>
  </si>
  <si>
    <t>15g10</t>
  </si>
  <si>
    <t>Phim hoạt hình</t>
  </si>
  <si>
    <t>Văn nghệ thiếu nhi</t>
  </si>
  <si>
    <t>15g30</t>
  </si>
  <si>
    <t>Chuyên đề
 Tiếng Khmer</t>
  </si>
  <si>
    <t>Chuyện mục: Phòng, chống dịch  Covid-19</t>
  </si>
  <si>
    <t xml:space="preserve">Hạnh phúc ở đâu? </t>
  </si>
  <si>
    <t>Chuyên đề Tiếng Khmer</t>
  </si>
  <si>
    <t>Hạnh phúc ở đâu?</t>
  </si>
  <si>
    <t>15g45</t>
  </si>
  <si>
    <t>Truyền hình
Quân khu 7</t>
  </si>
  <si>
    <t>Khám phá thế giới
Phóng sự</t>
  </si>
  <si>
    <t>16g15</t>
  </si>
  <si>
    <t>16g10
TT Kết quả xổ số</t>
  </si>
  <si>
    <t>16g30</t>
  </si>
  <si>
    <t>Trực tiếp:
 Bản tin chiều</t>
  </si>
  <si>
    <t>16g45</t>
  </si>
  <si>
    <t>16g50</t>
  </si>
  <si>
    <t>17g00</t>
  </si>
  <si>
    <t>17g45</t>
  </si>
  <si>
    <t>17g50</t>
  </si>
  <si>
    <t>18g00</t>
  </si>
  <si>
    <t>24h Chuyển động</t>
  </si>
  <si>
    <t>18g30</t>
  </si>
  <si>
    <t>Trực tiếp:
Thời sự Tây Ninh</t>
  </si>
  <si>
    <t>18g50</t>
  </si>
  <si>
    <t>CHƯƠNG TRÌNH BUỔI TỐI</t>
  </si>
  <si>
    <t>19g00</t>
  </si>
  <si>
    <t>Tiếp chuyển
  TS VTV1</t>
  </si>
  <si>
    <t>19g40</t>
  </si>
  <si>
    <t>19g43</t>
  </si>
  <si>
    <t>19g45</t>
  </si>
  <si>
    <t>Thời sự Tây Ninh</t>
  </si>
  <si>
    <t>20g05</t>
  </si>
  <si>
    <t>Hạnh phúc ở đâu?
Xem để ngẫm</t>
  </si>
  <si>
    <t>20g50</t>
  </si>
  <si>
    <t xml:space="preserve"> Những vấn đề 
hôm nay  </t>
  </si>
  <si>
    <t>Phim truyện
cuối tuần</t>
  </si>
  <si>
    <t>21g05</t>
  </si>
  <si>
    <t>21g35</t>
  </si>
  <si>
    <t>21g45</t>
  </si>
  <si>
    <t>22g30</t>
  </si>
  <si>
    <t>24h chuyển động</t>
  </si>
  <si>
    <t>23g00</t>
  </si>
  <si>
    <t>GIÁM ĐỐC</t>
  </si>
  <si>
    <t xml:space="preserve">          PHÒNG CHƯƠNG TRÌNH - KHOA GIÁO</t>
  </si>
  <si>
    <t>Đơn giá theo QĐ 40/2022/QĐ-UBND</t>
  </si>
  <si>
    <t>60% Đơn giá theo QĐ 40/2022/QĐ-UBND</t>
  </si>
  <si>
    <t>Thành tiền</t>
  </si>
  <si>
    <t>01.03.10.01.20</t>
  </si>
  <si>
    <t>Bà con ơi cảnh giác</t>
  </si>
  <si>
    <t>Từ trái tim đến trái tim</t>
  </si>
  <si>
    <t>Trang tuổi thơ</t>
  </si>
  <si>
    <t>Đại đoàn kết toàn dân</t>
  </si>
  <si>
    <t>Sức khỏe cho mọi người</t>
  </si>
  <si>
    <t>Những vấn đề hôm nay</t>
  </si>
  <si>
    <t>Chính sách đất đai</t>
  </si>
  <si>
    <t>- Phóng sự chính luận</t>
  </si>
  <si>
    <t>Nông nghiệp Tây Ninh</t>
  </si>
  <si>
    <t>Sản xuất MV ca nhạc</t>
  </si>
  <si>
    <t>Sản xuất MV ca cổ - Tây Ninh</t>
  </si>
  <si>
    <t>Sản xuất MV ca cổ - TP.HCM</t>
  </si>
  <si>
    <t>Trích đoạn (Nghệ sỹ TP.HCM)</t>
  </si>
  <si>
    <t>Trích đoạn (Nghệ sỹ Tây Ninh)</t>
  </si>
  <si>
    <t>01.03.10.01.40</t>
  </si>
  <si>
    <t>Hình hiệu Đài</t>
  </si>
  <si>
    <t>Đồ họa phóng sự</t>
  </si>
  <si>
    <t>Trailer phim (BT + đồ họa)</t>
  </si>
  <si>
    <t>Trailer sự kiện lớn (BT + đồ họa)</t>
  </si>
  <si>
    <t>Sử dụng đồ họa trọn vẹn tin</t>
  </si>
  <si>
    <t>Bản tin thể thao</t>
  </si>
  <si>
    <t>Bộ hình hiệu bản tin thời sự</t>
  </si>
  <si>
    <t>Bộ hình hiệu chuyên mục</t>
  </si>
  <si>
    <t>01.03.14.00.70</t>
  </si>
  <si>
    <t>01.03.14.00.80</t>
  </si>
  <si>
    <t>01.03.14.00.100</t>
  </si>
  <si>
    <t>Bản tin sáng 07g00</t>
  </si>
  <si>
    <t>Bản tin Thời sự 17g00</t>
  </si>
  <si>
    <t>Hòa sóng VOH</t>
  </si>
  <si>
    <t>Hòa sóng Qua miền Văn hóa</t>
  </si>
  <si>
    <t>Bạn đường tin cậy</t>
  </si>
  <si>
    <t>Tiếp sóng trực tiếp chương trình thời sự của VTV1</t>
  </si>
  <si>
    <t>Tiếp sóng trực tiếp các chương trình của Đài bạn</t>
  </si>
  <si>
    <t>Bản tin 24H chuyển động</t>
  </si>
  <si>
    <t>Giới thiệu Văn bản pháp luật</t>
  </si>
  <si>
    <t>Đảng trong cuộc sống</t>
  </si>
  <si>
    <t>BV nền tảng tư tưởng của Đảng, ĐTPB các quan điểm sai trái, thù địch</t>
  </si>
  <si>
    <t>Học tập và làm theo tư tưởng đạo đức, phong cách Hồ Chí Minh</t>
  </si>
  <si>
    <t>Các nội dung kinh tế, chính trị, xã hội khác</t>
  </si>
  <si>
    <t>Tam nông ký</t>
  </si>
  <si>
    <t xml:space="preserve">Hộp thư truyền hình </t>
  </si>
  <si>
    <t>Giáo dục và Đào tạo</t>
  </si>
  <si>
    <t>Phòng chống buôn lậu và gian lận thương mại</t>
  </si>
  <si>
    <t>Kết nối tri thức</t>
  </si>
  <si>
    <t>Thể dục buổi sáng</t>
  </si>
  <si>
    <t>III</t>
  </si>
  <si>
    <t>Ca nhạc thiếu nhi</t>
  </si>
  <si>
    <t>Chương trình tiếng Khmer</t>
  </si>
  <si>
    <t>Ghi chú</t>
  </si>
  <si>
    <t>Khai thác tư liệu trên 70%</t>
  </si>
  <si>
    <t>13.06.00.00.01</t>
  </si>
  <si>
    <t>13.02.00.00.03</t>
  </si>
  <si>
    <t>13.05.01.02.03</t>
  </si>
  <si>
    <t>Bản tin thời sự tiếng nước ngoài ghi âm phát sau</t>
  </si>
  <si>
    <t>13.03.00.00.02</t>
  </si>
  <si>
    <t>Bản tin tiếng dân tộc</t>
  </si>
  <si>
    <t>3.1</t>
  </si>
  <si>
    <t>3.2</t>
  </si>
  <si>
    <t>3.3</t>
  </si>
  <si>
    <t>01.03.02.02.10</t>
  </si>
  <si>
    <t>01.03.01.10.10</t>
  </si>
  <si>
    <t>Bản tin truyền hình ngắn</t>
  </si>
  <si>
    <t>Hạnh phúc ở đâu</t>
  </si>
  <si>
    <t xml:space="preserve">Chương trình thời sự tổng hợp ghi hình phát sau </t>
  </si>
  <si>
    <t>Chương trình truyền hình trực tiếp</t>
  </si>
  <si>
    <t>01.03.10.01.10</t>
  </si>
  <si>
    <t>Số liệu dự kiến</t>
  </si>
  <si>
    <t>01.03.07.12.30</t>
  </si>
  <si>
    <t>01.03.01.40.20</t>
  </si>
  <si>
    <t>TỔNG CỘNG</t>
  </si>
  <si>
    <t>2.6</t>
  </si>
  <si>
    <t>2.7</t>
  </si>
  <si>
    <t>2.8</t>
  </si>
  <si>
    <t>2.9</t>
  </si>
  <si>
    <t>2.13</t>
  </si>
  <si>
    <t>4.1</t>
  </si>
  <si>
    <t>4.2</t>
  </si>
  <si>
    <t>4.3</t>
  </si>
  <si>
    <t>4.4</t>
  </si>
  <si>
    <t>4.6</t>
  </si>
  <si>
    <t>4.7</t>
  </si>
  <si>
    <t>4.8</t>
  </si>
  <si>
    <t>4.9</t>
  </si>
  <si>
    <t>4.10</t>
  </si>
  <si>
    <t>13.12.00.00.05</t>
  </si>
  <si>
    <t>13.01.00.01.02</t>
  </si>
  <si>
    <t>13.01.00.01.03</t>
  </si>
  <si>
    <t>Bản tin thời sự trực tiếp</t>
  </si>
  <si>
    <t>Chương trình phát thanh trực tiếp</t>
  </si>
  <si>
    <t>5.1</t>
  </si>
  <si>
    <t>5.2</t>
  </si>
  <si>
    <t>5.3</t>
  </si>
  <si>
    <t>5.6</t>
  </si>
  <si>
    <t>5.7</t>
  </si>
  <si>
    <t>5.8</t>
  </si>
  <si>
    <t>5.9</t>
  </si>
  <si>
    <t>5.10</t>
  </si>
  <si>
    <t>5.11</t>
  </si>
  <si>
    <t>5.12</t>
  </si>
  <si>
    <t>5.13</t>
  </si>
  <si>
    <t>5.14</t>
  </si>
  <si>
    <t>5.15</t>
  </si>
  <si>
    <t>5.16</t>
  </si>
  <si>
    <t>5.17</t>
  </si>
  <si>
    <t>5.18</t>
  </si>
  <si>
    <t>5.19</t>
  </si>
  <si>
    <t>V</t>
  </si>
  <si>
    <t>Trailer chuyên mục, phóng sự (BT + đồ họa)</t>
  </si>
  <si>
    <t>Các chương trình khác</t>
  </si>
  <si>
    <t>VI</t>
  </si>
  <si>
    <t>Đơn giá chỉ có thời lượng 10 phút</t>
  </si>
  <si>
    <t>Chương trình truyền hình trên mạng Internet</t>
  </si>
  <si>
    <t>01.03.14.00.10</t>
  </si>
  <si>
    <t>Tổng thời lượng (phút/năm)</t>
  </si>
  <si>
    <t>Tết Dương lịch</t>
  </si>
  <si>
    <t>Các chương trình tham gia liên hoan giải báo chí quốc gia</t>
  </si>
  <si>
    <t>Giải búa liềm vàng</t>
  </si>
  <si>
    <t>Phóng sự</t>
  </si>
  <si>
    <t>Chuyên đề</t>
  </si>
  <si>
    <t>Giải LH Truyền hình Toàn Quốc</t>
  </si>
  <si>
    <t>Phóng sự truyền hình</t>
  </si>
  <si>
    <t>Chuyên đề truyền hình</t>
  </si>
  <si>
    <t>Biên dịch và phụ đề tiếng dân tộc</t>
  </si>
  <si>
    <t>Biên dịch và phụ đề từ tiếng Việt sang tiếng dân tộc</t>
  </si>
  <si>
    <t>Phóng sự tiếng dân tộc</t>
  </si>
  <si>
    <t>Giải học tập và làm theo tư tưởng đạo đức Hồ Chí Minh</t>
  </si>
  <si>
    <t>3.4</t>
  </si>
  <si>
    <t>3.5</t>
  </si>
  <si>
    <t xml:space="preserve">Phim tài liệu </t>
  </si>
  <si>
    <t>01.03.05.10.20</t>
  </si>
  <si>
    <t>01.03.05.10.10</t>
  </si>
  <si>
    <t>Phóng sự điều tra</t>
  </si>
  <si>
    <t>01.03.03.10.20</t>
  </si>
  <si>
    <t>01.03.03.20.10</t>
  </si>
  <si>
    <t>Khai thác tư liệu đến 30%</t>
  </si>
  <si>
    <t xml:space="preserve">Phát thanh </t>
  </si>
  <si>
    <t>Truyền hình</t>
  </si>
  <si>
    <t>Tây Ninh xây dựng nông thôn mới</t>
  </si>
  <si>
    <t>Khác</t>
  </si>
  <si>
    <t>Nhiệm vụ: Chương trình MTQG xây dựng nông thôn mới</t>
  </si>
  <si>
    <t>DANH MỤC ĐẶT HÀNG</t>
  </si>
  <si>
    <t>Phụ lục 3</t>
  </si>
  <si>
    <t>Phụ lục 1</t>
  </si>
  <si>
    <t>Phụ lục 2</t>
  </si>
  <si>
    <t>Phụ lục 4</t>
  </si>
  <si>
    <t>Kinh phí tuyên truyền an toàn giao thông</t>
  </si>
  <si>
    <t>Phụ lục 5</t>
  </si>
  <si>
    <t>Tạp chí</t>
  </si>
  <si>
    <t>01.03.06.00.30</t>
  </si>
  <si>
    <t>Dạng trả lời đơn thư</t>
  </si>
  <si>
    <t>01.03.13.02.20</t>
  </si>
  <si>
    <t>Bản tin chiều 18g30</t>
  </si>
  <si>
    <t>01.03.06.00.20</t>
  </si>
  <si>
    <t>Bản tin tiếng Khmer</t>
  </si>
  <si>
    <t>TỔNG GIÁ TRỊ</t>
  </si>
  <si>
    <t>TỔNG THỜI LƯỢNG (PHÚT)</t>
  </si>
  <si>
    <t>Các chương trình đặt hàng sản xuất trên sóng phát thanh</t>
  </si>
  <si>
    <t>Các chương trình đặt hàng sản xuất trên sóng truyền hình</t>
  </si>
  <si>
    <t>Chương trình MTQG xây dựng nông thôn mới</t>
  </si>
  <si>
    <t>Tác phẩm tham gia dự thi liên hoan cấp quốc gia</t>
  </si>
  <si>
    <t>TỔNG HỢP DANH MỤC</t>
  </si>
  <si>
    <t>2.10</t>
  </si>
  <si>
    <t>Truyền hình trực tiếp các kỳ họp HĐND</t>
  </si>
  <si>
    <t>01.03.10.01.60</t>
  </si>
  <si>
    <t>Phụ lục 6</t>
  </si>
  <si>
    <t>Phụ lục 7</t>
  </si>
  <si>
    <t>sản xuất mới chương trình</t>
  </si>
  <si>
    <t>6.1</t>
  </si>
  <si>
    <t>6.2</t>
  </si>
  <si>
    <t>6.3</t>
  </si>
  <si>
    <t>6.4</t>
  </si>
  <si>
    <t>6.5</t>
  </si>
  <si>
    <t>6.6</t>
  </si>
  <si>
    <t>6.7</t>
  </si>
  <si>
    <t>6.8</t>
  </si>
  <si>
    <t>6.9</t>
  </si>
  <si>
    <t>6.10</t>
  </si>
  <si>
    <t>6.11</t>
  </si>
  <si>
    <t>6.12</t>
  </si>
  <si>
    <t>6.13</t>
  </si>
  <si>
    <t>(Kèm theo Quyết định số:    /QĐ-UBND ngày     tháng     năm 2023 của UBND tỉnh)</t>
  </si>
  <si>
    <t>BẢNG TỔNG HỢP DANH MỤC ĐẶT HÀNG SẢN XUẤT CHƯƠNG TRÌNH PHÁT THANH VÀ TRUYỀN HÌNH  NĂM 2023</t>
  </si>
  <si>
    <t>Các chương trình đặt hàng sản xuất chương trình truyền hình năm 2023</t>
  </si>
  <si>
    <t>Các chương trình đặt hàng sản xuất các chương trình trên sóng phát thanh năm 2023</t>
  </si>
  <si>
    <t>(Kèm theo Quyết định số:     /QĐ-UBND ngày     tháng     năm 2023 của UBND tỉnh)</t>
  </si>
  <si>
    <t>Các chương trình đặt hàng sản xuất chương trình phát thanh năm 2023</t>
  </si>
  <si>
    <t>Bằng chữ: Năm mươi mốt tỷ hai trăm bảy mươi lăm triệu chín trăm năm mươi tư nghìn ba trăm chín mươi lăm đồng</t>
  </si>
  <si>
    <t xml:space="preserve">                 Tây Ninh, ngày 07  tháng 02 năm 2023</t>
  </si>
  <si>
    <t>KHUNG CHƯƠNG TRÌNH PHÁT SÓNG TRUYỀN HÌNH NĂM 2023
(Từ thứ Hai đến Chủ nhật)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</si>
</sst>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42" x14ac:knownFonts="1">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i/>
      <sz val="12"/>
      <color theme="1"/>
      <name val="Times New Roman"/>
      <family val="1"/>
    </font>
    <font>
      <b/>
      <sz val="11"/>
      <color theme="1"/>
      <name val="Times New Roman"/>
      <family val="1"/>
    </font>
    <font>
      <sz val="11"/>
      <color theme="1"/>
      <name val="Times New Roman"/>
      <family val="1"/>
    </font>
    <font>
      <sz val="10"/>
      <color theme="1"/>
      <name val="Times New Roman"/>
      <family val="1"/>
      <charset val="163"/>
    </font>
    <font>
      <sz val="13"/>
      <color theme="1"/>
      <name val="Times New Roman"/>
      <family val="1"/>
    </font>
    <font>
      <b/>
      <sz val="13"/>
      <color theme="1"/>
      <name val="Times New Roman"/>
      <family val="1"/>
    </font>
    <font>
      <sz val="9"/>
      <color theme="1"/>
      <name val="Times New Roman"/>
      <family val="1"/>
    </font>
    <font>
      <i/>
      <sz val="12"/>
      <color theme="1"/>
      <name val="Times New Roman"/>
      <family val="1"/>
      <charset val="163"/>
    </font>
    <font>
      <b/>
      <sz val="13"/>
      <color theme="1"/>
      <name val="Times New Roman"/>
      <family val="1"/>
      <charset val="163"/>
    </font>
    <font>
      <b/>
      <sz val="10"/>
      <color theme="1"/>
      <name val="Times New Roman"/>
      <family val="1"/>
      <charset val="163"/>
    </font>
    <font>
      <b/>
      <sz val="9"/>
      <color theme="1"/>
      <name val="Times New Roman"/>
      <family val="1"/>
      <charset val="163"/>
    </font>
    <font>
      <b/>
      <sz val="9"/>
      <color theme="1"/>
      <name val="Times New Roman"/>
      <family val="1"/>
    </font>
    <font>
      <b/>
      <sz val="13"/>
      <color rgb="FFFF0000"/>
      <name val="Times New Roman"/>
      <family val="1"/>
      <charset val="163"/>
    </font>
    <font>
      <b/>
      <sz val="14"/>
      <color theme="1"/>
      <name val="Times New Roman"/>
      <family val="1"/>
      <charset val="163"/>
    </font>
    <font>
      <sz val="12"/>
      <color theme="1"/>
      <name val="Times New Roman"/>
      <family val="1"/>
      <charset val="163"/>
    </font>
    <font>
      <sz val="14"/>
      <color theme="1"/>
      <name val="Times New Roman"/>
      <family val="1"/>
      <charset val="163"/>
    </font>
    <font>
      <sz val="10"/>
      <color rgb="FFFF0000"/>
      <name val="Times New Roman"/>
      <family val="1"/>
      <charset val="163"/>
    </font>
    <font>
      <sz val="11"/>
      <color rgb="FFFF0000"/>
      <name val="Times New Roman"/>
      <family val="1"/>
    </font>
    <font>
      <sz val="11"/>
      <color theme="1"/>
      <name val="times new roman"/>
      <family val="2"/>
      <charset val="163"/>
    </font>
    <font>
      <sz val="11"/>
      <name val="Times New Roman"/>
      <family val="1"/>
    </font>
    <font>
      <sz val="12"/>
      <color theme="1"/>
      <name val="Calibri"/>
      <family val="2"/>
      <charset val="163"/>
      <scheme val="minor"/>
    </font>
    <font>
      <b/>
      <i/>
      <sz val="11"/>
      <color theme="1"/>
      <name val="Times New Roman"/>
      <family val="1"/>
    </font>
    <font>
      <i/>
      <sz val="11"/>
      <color theme="1"/>
      <name val="Times New Roman"/>
      <family val="1"/>
    </font>
    <font>
      <sz val="14"/>
      <color theme="1"/>
      <name val="Calibri"/>
      <family val="2"/>
      <charset val="163"/>
      <scheme val="minor"/>
    </font>
    <font>
      <b/>
      <sz val="16"/>
      <color theme="1"/>
      <name val="Times New Roman"/>
      <family val="1"/>
    </font>
    <font>
      <b/>
      <sz val="16"/>
      <color theme="1"/>
      <name val="Calibri"/>
      <family val="2"/>
      <charset val="163"/>
      <scheme val="minor"/>
    </font>
    <font>
      <i/>
      <sz val="12"/>
      <color theme="1"/>
      <name val="Calibri"/>
      <family val="2"/>
      <charset val="163"/>
      <scheme val="minor"/>
    </font>
    <font>
      <sz val="13"/>
      <color rgb="FF000000"/>
      <name val="Times New Roman"/>
      <family val="1"/>
    </font>
    <font>
      <i/>
      <sz val="13"/>
      <color theme="1"/>
      <name val="Times New Roman"/>
      <family val="1"/>
    </font>
    <font>
      <b/>
      <u/>
      <sz val="13"/>
      <color theme="1"/>
      <name val="Times New Roman"/>
      <family val="1"/>
    </font>
    <font>
      <b/>
      <u/>
      <sz val="11"/>
      <color theme="1"/>
      <name val="Calibri"/>
      <family val="2"/>
      <charset val="163"/>
      <scheme val="minor"/>
    </font>
    <font>
      <b/>
      <sz val="13"/>
      <color rgb="FF000000"/>
      <name val="Times New Roman"/>
      <family val="1"/>
    </font>
    <font>
      <b/>
      <sz val="11"/>
      <color theme="1"/>
      <name val="Calibri"/>
      <family val="2"/>
      <charset val="163"/>
      <scheme val="minor"/>
    </font>
    <font>
      <b/>
      <sz val="14"/>
      <name val="Times New Roman"/>
      <family val="1"/>
    </font>
    <font>
      <b/>
      <sz val="14"/>
      <name val="Calibri"/>
      <family val="2"/>
      <charset val="163"/>
      <scheme val="minor"/>
    </font>
  </fonts>
  <fills count="10">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3" fillId="0" borderId="0"/>
    <xf numFmtId="0" fontId="2" fillId="0" borderId="0"/>
    <xf numFmtId="43" fontId="1" fillId="0" borderId="0" applyFont="0" applyFill="0" applyBorder="0" applyAlignment="0" applyProtection="0"/>
    <xf numFmtId="43" fontId="25" fillId="0" borderId="0" applyFont="0" applyFill="0" applyBorder="0" applyAlignment="0" applyProtection="0"/>
  </cellStyleXfs>
  <cellXfs count="235">
    <xf numFmtId="0" fontId="0" fillId="0" borderId="0" xfId="0"/>
    <xf numFmtId="0" fontId="9" fillId="0" borderId="1" xfId="1" applyFont="1" applyFill="1" applyBorder="1" applyAlignment="1">
      <alignment horizontal="center" vertical="center"/>
    </xf>
    <xf numFmtId="0" fontId="4" fillId="0" borderId="0" xfId="0" applyFont="1" applyFill="1"/>
    <xf numFmtId="0" fontId="5" fillId="0" borderId="1" xfId="0" applyFont="1" applyFill="1" applyBorder="1" applyAlignment="1">
      <alignment horizontal="center" vertical="center" wrapText="1"/>
    </xf>
    <xf numFmtId="0" fontId="4" fillId="0" borderId="0" xfId="0" applyFont="1" applyFill="1" applyAlignment="1">
      <alignment horizontal="center" vertical="center"/>
    </xf>
    <xf numFmtId="0" fontId="9"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4" fillId="0" borderId="0" xfId="0" applyFont="1" applyFill="1" applyAlignment="1">
      <alignment horizontal="center"/>
    </xf>
    <xf numFmtId="0" fontId="9" fillId="0" borderId="1" xfId="1" applyFont="1" applyBorder="1" applyAlignment="1">
      <alignment vertical="center" wrapText="1"/>
    </xf>
    <xf numFmtId="0" fontId="5" fillId="0" borderId="0" xfId="2" applyFont="1" applyFill="1" applyBorder="1"/>
    <xf numFmtId="0" fontId="13" fillId="0" borderId="0" xfId="2" applyFont="1" applyFill="1" applyBorder="1"/>
    <xf numFmtId="0" fontId="4" fillId="0" borderId="0" xfId="2" applyFont="1" applyFill="1" applyBorder="1" applyAlignment="1">
      <alignment horizontal="center" vertical="center"/>
    </xf>
    <xf numFmtId="1" fontId="4" fillId="0" borderId="0" xfId="2" applyNumberFormat="1" applyFont="1" applyFill="1" applyBorder="1" applyAlignment="1">
      <alignment horizontal="center" vertical="center"/>
    </xf>
    <xf numFmtId="0" fontId="4" fillId="0" borderId="0" xfId="2" applyFont="1" applyFill="1" applyBorder="1"/>
    <xf numFmtId="0" fontId="10" fillId="0" borderId="0" xfId="2" applyFont="1" applyFill="1" applyBorder="1" applyAlignment="1">
      <alignment horizontal="center" vertical="center"/>
    </xf>
    <xf numFmtId="1" fontId="10" fillId="0" borderId="0" xfId="2" applyNumberFormat="1" applyFont="1" applyFill="1" applyBorder="1" applyAlignment="1">
      <alignment horizontal="center" vertical="center"/>
    </xf>
    <xf numFmtId="0" fontId="10" fillId="0" borderId="0" xfId="2" applyFont="1" applyFill="1" applyBorder="1" applyAlignment="1">
      <alignment horizontal="center"/>
    </xf>
    <xf numFmtId="0" fontId="10" fillId="0" borderId="0" xfId="2" applyFont="1" applyFill="1" applyBorder="1" applyAlignment="1">
      <alignment horizontal="left"/>
    </xf>
    <xf numFmtId="0" fontId="16" fillId="0" borderId="1" xfId="2" applyFont="1" applyFill="1" applyBorder="1" applyAlignment="1">
      <alignment horizontal="center" vertical="center" wrapText="1"/>
    </xf>
    <xf numFmtId="1" fontId="16" fillId="0" borderId="1" xfId="2" applyNumberFormat="1" applyFont="1" applyFill="1" applyBorder="1" applyAlignment="1">
      <alignment horizontal="center" vertical="center" wrapText="1"/>
    </xf>
    <xf numFmtId="0" fontId="16" fillId="0" borderId="0" xfId="2" applyFont="1" applyFill="1" applyBorder="1" applyAlignment="1">
      <alignment horizontal="center"/>
    </xf>
    <xf numFmtId="0" fontId="17" fillId="0" borderId="0" xfId="2" applyFont="1" applyFill="1" applyBorder="1" applyAlignment="1">
      <alignment horizontal="center"/>
    </xf>
    <xf numFmtId="0" fontId="18" fillId="0" borderId="0" xfId="2" applyFont="1" applyFill="1" applyBorder="1" applyAlignment="1">
      <alignment horizontal="center"/>
    </xf>
    <xf numFmtId="0" fontId="15" fillId="0" borderId="1" xfId="2" applyFont="1" applyFill="1" applyBorder="1" applyAlignment="1">
      <alignment horizontal="center" vertical="center" wrapText="1"/>
    </xf>
    <xf numFmtId="1" fontId="19" fillId="0" borderId="1" xfId="2" applyNumberFormat="1" applyFont="1" applyFill="1" applyBorder="1" applyAlignment="1">
      <alignment horizontal="center" vertical="center" wrapText="1"/>
    </xf>
    <xf numFmtId="20" fontId="10" fillId="4" borderId="1" xfId="2" applyNumberFormat="1" applyFont="1" applyFill="1" applyBorder="1" applyAlignment="1">
      <alignment horizontal="center" vertical="center" wrapText="1"/>
    </xf>
    <xf numFmtId="1" fontId="10" fillId="4" borderId="1" xfId="2" applyNumberFormat="1" applyFont="1" applyFill="1" applyBorder="1" applyAlignment="1">
      <alignment horizontal="center" vertical="center" wrapText="1"/>
    </xf>
    <xf numFmtId="0" fontId="10" fillId="4" borderId="1" xfId="2" applyFont="1" applyFill="1" applyBorder="1" applyAlignment="1">
      <alignment horizontal="left" vertical="center" wrapText="1"/>
    </xf>
    <xf numFmtId="0" fontId="10" fillId="0" borderId="0" xfId="2" applyFont="1" applyFill="1" applyBorder="1" applyAlignment="1">
      <alignment horizontal="left" vertical="center"/>
    </xf>
    <xf numFmtId="0" fontId="13" fillId="0" borderId="0" xfId="2" applyFont="1" applyFill="1" applyBorder="1" applyAlignment="1">
      <alignment horizontal="center"/>
    </xf>
    <xf numFmtId="20" fontId="10" fillId="0" borderId="1" xfId="2" applyNumberFormat="1" applyFont="1" applyFill="1" applyBorder="1" applyAlignment="1">
      <alignment horizontal="center" vertical="center" wrapText="1"/>
    </xf>
    <xf numFmtId="1" fontId="10" fillId="0" borderId="1" xfId="2"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3" xfId="2" applyFont="1" applyFill="1" applyBorder="1" applyAlignment="1">
      <alignment horizontal="left" vertical="center"/>
    </xf>
    <xf numFmtId="0" fontId="13" fillId="0" borderId="3" xfId="2" applyFont="1" applyFill="1" applyBorder="1" applyAlignment="1">
      <alignment horizontal="center"/>
    </xf>
    <xf numFmtId="20" fontId="10" fillId="5" borderId="1" xfId="2" applyNumberFormat="1" applyFont="1" applyFill="1" applyBorder="1" applyAlignment="1">
      <alignment horizontal="center" vertical="center" wrapText="1"/>
    </xf>
    <xf numFmtId="1" fontId="10" fillId="5" borderId="1" xfId="2" applyNumberFormat="1" applyFont="1" applyFill="1" applyBorder="1" applyAlignment="1">
      <alignment horizontal="center" vertical="center" wrapText="1"/>
    </xf>
    <xf numFmtId="0" fontId="10" fillId="5" borderId="1" xfId="2" applyFont="1" applyFill="1" applyBorder="1" applyAlignment="1">
      <alignment horizontal="left" vertical="center" wrapText="1"/>
    </xf>
    <xf numFmtId="0" fontId="16" fillId="0" borderId="0" xfId="2" applyFont="1" applyFill="1" applyBorder="1" applyAlignment="1">
      <alignment horizontal="left" vertical="center"/>
    </xf>
    <xf numFmtId="0" fontId="17" fillId="0" borderId="0" xfId="2" applyFont="1" applyFill="1" applyBorder="1"/>
    <xf numFmtId="20" fontId="15" fillId="0" borderId="1" xfId="2" applyNumberFormat="1" applyFont="1" applyFill="1" applyBorder="1" applyAlignment="1">
      <alignment horizontal="center" vertical="center" wrapText="1"/>
    </xf>
    <xf numFmtId="0" fontId="16" fillId="0" borderId="1" xfId="2" applyFont="1" applyFill="1" applyBorder="1" applyAlignment="1">
      <alignment horizontal="left" vertical="center" wrapText="1"/>
    </xf>
    <xf numFmtId="0" fontId="10" fillId="6" borderId="1" xfId="2" applyFont="1" applyFill="1" applyBorder="1" applyAlignment="1">
      <alignment horizontal="left" vertical="center" wrapText="1"/>
    </xf>
    <xf numFmtId="20" fontId="10" fillId="2" borderId="1" xfId="2" applyNumberFormat="1" applyFont="1" applyFill="1" applyBorder="1" applyAlignment="1">
      <alignment horizontal="center" vertical="center" wrapText="1"/>
    </xf>
    <xf numFmtId="1" fontId="10" fillId="2" borderId="1" xfId="2" applyNumberFormat="1" applyFont="1" applyFill="1" applyBorder="1" applyAlignment="1">
      <alignment horizontal="center" vertical="center" wrapText="1"/>
    </xf>
    <xf numFmtId="0" fontId="10" fillId="2" borderId="1" xfId="2" applyFont="1" applyFill="1" applyBorder="1" applyAlignment="1">
      <alignment horizontal="left" vertical="center" wrapText="1"/>
    </xf>
    <xf numFmtId="20" fontId="10" fillId="7" borderId="1" xfId="2" applyNumberFormat="1" applyFont="1" applyFill="1" applyBorder="1" applyAlignment="1">
      <alignment horizontal="center" vertical="center" wrapText="1"/>
    </xf>
    <xf numFmtId="1" fontId="10" fillId="7" borderId="1" xfId="2" applyNumberFormat="1" applyFont="1" applyFill="1" applyBorder="1" applyAlignment="1">
      <alignment horizontal="center" vertical="center" wrapText="1"/>
    </xf>
    <xf numFmtId="0" fontId="10" fillId="7" borderId="1" xfId="2" applyFont="1" applyFill="1" applyBorder="1" applyAlignment="1">
      <alignment horizontal="left" vertical="center" wrapText="1"/>
    </xf>
    <xf numFmtId="20" fontId="10" fillId="3" borderId="1" xfId="2" applyNumberFormat="1" applyFont="1" applyFill="1" applyBorder="1" applyAlignment="1">
      <alignment horizontal="center" vertical="center" wrapText="1"/>
    </xf>
    <xf numFmtId="1" fontId="10" fillId="3" borderId="1" xfId="2" applyNumberFormat="1" applyFont="1" applyFill="1" applyBorder="1" applyAlignment="1">
      <alignment horizontal="center" vertical="center" wrapText="1"/>
    </xf>
    <xf numFmtId="0" fontId="10" fillId="3" borderId="1" xfId="2" applyFont="1" applyFill="1" applyBorder="1" applyAlignment="1">
      <alignment horizontal="left" vertical="center" wrapText="1"/>
    </xf>
    <xf numFmtId="20" fontId="16"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2" fillId="0" borderId="0" xfId="2" applyFont="1" applyFill="1"/>
    <xf numFmtId="0" fontId="10" fillId="0" borderId="1" xfId="2" applyFont="1" applyFill="1" applyBorder="1" applyAlignment="1">
      <alignment horizontal="center" vertical="center"/>
    </xf>
    <xf numFmtId="0" fontId="10" fillId="4" borderId="1" xfId="2" applyFont="1" applyFill="1" applyBorder="1" applyAlignment="1">
      <alignment horizontal="center" vertical="center"/>
    </xf>
    <xf numFmtId="1" fontId="10" fillId="4" borderId="1" xfId="2" applyNumberFormat="1" applyFont="1" applyFill="1" applyBorder="1" applyAlignment="1">
      <alignment horizontal="center" vertical="center"/>
    </xf>
    <xf numFmtId="0" fontId="10" fillId="0" borderId="1" xfId="2" applyFont="1" applyFill="1" applyBorder="1" applyAlignment="1">
      <alignment vertical="center" wrapText="1"/>
    </xf>
    <xf numFmtId="0" fontId="16" fillId="0" borderId="1" xfId="2" applyFont="1" applyFill="1" applyBorder="1" applyAlignment="1">
      <alignment horizontal="center" vertical="center"/>
    </xf>
    <xf numFmtId="1" fontId="16" fillId="0" borderId="1" xfId="2" applyNumberFormat="1" applyFont="1" applyFill="1" applyBorder="1" applyAlignment="1">
      <alignment horizontal="center" vertical="center"/>
    </xf>
    <xf numFmtId="0" fontId="10" fillId="4" borderId="1" xfId="2" applyFont="1" applyFill="1" applyBorder="1" applyAlignment="1">
      <alignment vertical="center" wrapText="1"/>
    </xf>
    <xf numFmtId="20" fontId="10" fillId="4" borderId="1" xfId="2" applyNumberFormat="1" applyFont="1" applyFill="1" applyBorder="1" applyAlignment="1">
      <alignment horizontal="center" vertical="center"/>
    </xf>
    <xf numFmtId="0" fontId="20" fillId="0" borderId="0" xfId="2" applyFont="1" applyFill="1" applyBorder="1" applyAlignment="1">
      <alignment horizontal="center" vertical="center"/>
    </xf>
    <xf numFmtId="1" fontId="20" fillId="0" borderId="0" xfId="2" applyNumberFormat="1" applyFont="1" applyFill="1" applyBorder="1" applyAlignment="1">
      <alignment horizontal="center" vertical="center"/>
    </xf>
    <xf numFmtId="0" fontId="20" fillId="0" borderId="0" xfId="2" applyFont="1" applyFill="1" applyBorder="1" applyAlignment="1">
      <alignment horizontal="left" vertical="center"/>
    </xf>
    <xf numFmtId="0" fontId="20" fillId="0" borderId="0" xfId="2" applyFont="1" applyFill="1" applyBorder="1" applyAlignment="1">
      <alignment vertical="center"/>
    </xf>
    <xf numFmtId="0" fontId="21" fillId="0" borderId="0" xfId="2" applyFont="1" applyFill="1" applyBorder="1" applyAlignment="1">
      <alignment horizontal="center" vertical="center"/>
    </xf>
    <xf numFmtId="1" fontId="21"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0" fontId="21" fillId="0" borderId="0" xfId="2" applyFont="1" applyFill="1" applyBorder="1" applyAlignment="1">
      <alignment horizontal="left" vertical="center"/>
    </xf>
    <xf numFmtId="0" fontId="13" fillId="0" borderId="0" xfId="2" applyFont="1" applyFill="1" applyBorder="1" applyAlignment="1">
      <alignment vertical="center"/>
    </xf>
    <xf numFmtId="0" fontId="13" fillId="0" borderId="0" xfId="2" applyFont="1" applyFill="1" applyBorder="1" applyAlignment="1">
      <alignment horizontal="center" vertical="center"/>
    </xf>
    <xf numFmtId="1" fontId="18" fillId="0" borderId="0" xfId="2" applyNumberFormat="1" applyFont="1" applyFill="1" applyBorder="1" applyAlignment="1">
      <alignment horizontal="center" vertical="center"/>
    </xf>
    <xf numFmtId="0" fontId="18" fillId="0" borderId="0" xfId="2" applyFont="1" applyFill="1" applyBorder="1" applyAlignment="1">
      <alignment horizontal="center" vertical="top"/>
    </xf>
    <xf numFmtId="1" fontId="13" fillId="0" borderId="0" xfId="2" applyNumberFormat="1" applyFont="1" applyFill="1" applyBorder="1" applyAlignment="1">
      <alignment horizontal="center" vertical="center"/>
    </xf>
    <xf numFmtId="0" fontId="12" fillId="0" borderId="0" xfId="2" applyFont="1" applyFill="1" applyBorder="1" applyAlignment="1">
      <alignment horizontal="center"/>
    </xf>
    <xf numFmtId="0" fontId="6" fillId="0" borderId="0" xfId="2" applyFont="1" applyFill="1" applyBorder="1" applyAlignment="1">
      <alignment horizontal="center"/>
    </xf>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0" fillId="4" borderId="0"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4" borderId="3" xfId="2" applyFont="1" applyFill="1" applyBorder="1" applyAlignment="1">
      <alignment horizontal="left" vertical="center" wrapText="1"/>
    </xf>
    <xf numFmtId="0" fontId="10" fillId="5" borderId="0" xfId="2" applyFont="1" applyFill="1" applyBorder="1" applyAlignment="1">
      <alignment horizontal="left" vertical="center" wrapText="1"/>
    </xf>
    <xf numFmtId="20" fontId="15" fillId="0" borderId="0" xfId="2" applyNumberFormat="1"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2"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0" fillId="7" borderId="0" xfId="2" applyFont="1" applyFill="1" applyBorder="1" applyAlignment="1">
      <alignment horizontal="left" vertical="center" wrapText="1"/>
    </xf>
    <xf numFmtId="0" fontId="10" fillId="3" borderId="0" xfId="2" applyFont="1" applyFill="1" applyBorder="1" applyAlignment="1">
      <alignment horizontal="left" vertical="center" wrapText="1"/>
    </xf>
    <xf numFmtId="1" fontId="10" fillId="7" borderId="0" xfId="2" applyNumberFormat="1" applyFont="1" applyFill="1" applyBorder="1" applyAlignment="1">
      <alignment horizontal="center" vertical="center" wrapText="1"/>
    </xf>
    <xf numFmtId="1" fontId="10" fillId="2" borderId="0" xfId="2" applyNumberFormat="1" applyFont="1" applyFill="1" applyBorder="1" applyAlignment="1">
      <alignment horizontal="center" vertical="center" wrapText="1"/>
    </xf>
    <xf numFmtId="0" fontId="10" fillId="0" borderId="0" xfId="2" applyFont="1" applyFill="1" applyBorder="1" applyAlignment="1">
      <alignment horizontal="left" vertical="top" wrapText="1"/>
    </xf>
    <xf numFmtId="0" fontId="10" fillId="4" borderId="0" xfId="2" applyFont="1" applyFill="1" applyBorder="1" applyAlignment="1">
      <alignment vertical="center" wrapText="1"/>
    </xf>
    <xf numFmtId="0" fontId="10" fillId="0" borderId="1" xfId="2" applyFont="1" applyFill="1" applyBorder="1" applyAlignment="1">
      <alignment horizontal="left" vertical="top" wrapText="1"/>
    </xf>
    <xf numFmtId="0" fontId="11" fillId="0" borderId="0" xfId="2" applyFont="1" applyFill="1" applyBorder="1" applyAlignment="1">
      <alignment horizontal="center" vertical="center"/>
    </xf>
    <xf numFmtId="0" fontId="12" fillId="0" borderId="0" xfId="2" applyFont="1" applyFill="1" applyBorder="1" applyAlignment="1">
      <alignment horizontal="center" vertical="center"/>
    </xf>
    <xf numFmtId="0" fontId="23" fillId="2" borderId="1" xfId="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3" borderId="1" xfId="2" applyFont="1" applyFill="1" applyBorder="1" applyAlignment="1">
      <alignment horizontal="left" vertical="center" wrapText="1"/>
    </xf>
    <xf numFmtId="1" fontId="23" fillId="2" borderId="1" xfId="2" applyNumberFormat="1" applyFont="1" applyFill="1" applyBorder="1" applyAlignment="1">
      <alignment horizontal="center" vertical="center" wrapText="1"/>
    </xf>
    <xf numFmtId="0" fontId="9" fillId="6" borderId="1" xfId="1" applyFont="1" applyFill="1" applyBorder="1" applyAlignment="1">
      <alignment vertical="center" wrapText="1"/>
    </xf>
    <xf numFmtId="0" fontId="9" fillId="6" borderId="1" xfId="1" applyFont="1" applyFill="1" applyBorder="1" applyAlignment="1">
      <alignment horizontal="center" vertical="center"/>
    </xf>
    <xf numFmtId="0" fontId="9" fillId="6" borderId="1" xfId="1" applyFont="1" applyFill="1" applyBorder="1" applyAlignment="1">
      <alignment horizontal="center" vertical="center" wrapText="1"/>
    </xf>
    <xf numFmtId="0" fontId="9" fillId="0" borderId="1" xfId="1" applyFont="1" applyBorder="1" applyAlignment="1">
      <alignment vertical="center"/>
    </xf>
    <xf numFmtId="0" fontId="8" fillId="8" borderId="1" xfId="1" applyFont="1" applyFill="1" applyBorder="1" applyAlignment="1">
      <alignment vertical="center"/>
    </xf>
    <xf numFmtId="0" fontId="9" fillId="6" borderId="1" xfId="0" applyFont="1" applyFill="1" applyBorder="1"/>
    <xf numFmtId="0" fontId="9" fillId="0" borderId="1" xfId="0" applyFont="1" applyBorder="1"/>
    <xf numFmtId="0" fontId="9" fillId="0" borderId="1" xfId="0" applyFont="1" applyFill="1" applyBorder="1" applyAlignment="1">
      <alignment horizontal="center" vertical="center" wrapText="1"/>
    </xf>
    <xf numFmtId="164" fontId="9" fillId="0" borderId="1" xfId="0" applyNumberFormat="1" applyFont="1" applyFill="1" applyBorder="1"/>
    <xf numFmtId="0" fontId="8" fillId="9" borderId="1" xfId="1" applyFont="1" applyFill="1" applyBorder="1" applyAlignment="1">
      <alignment vertical="center"/>
    </xf>
    <xf numFmtId="0" fontId="8" fillId="6" borderId="1" xfId="1" applyFont="1" applyFill="1" applyBorder="1" applyAlignment="1">
      <alignment vertical="center" wrapText="1"/>
    </xf>
    <xf numFmtId="0" fontId="8" fillId="6" borderId="1" xfId="0" applyFont="1" applyFill="1" applyBorder="1" applyAlignment="1">
      <alignment horizontal="center" vertical="center" wrapText="1"/>
    </xf>
    <xf numFmtId="164" fontId="9" fillId="0" borderId="1" xfId="1" applyNumberFormat="1" applyFont="1" applyFill="1" applyBorder="1" applyAlignment="1">
      <alignment vertical="center"/>
    </xf>
    <xf numFmtId="0" fontId="9" fillId="0" borderId="1" xfId="1" quotePrefix="1" applyFont="1" applyFill="1" applyBorder="1" applyAlignment="1">
      <alignment horizontal="center" vertical="center"/>
    </xf>
    <xf numFmtId="0" fontId="9" fillId="6" borderId="1" xfId="1" quotePrefix="1" applyFont="1" applyFill="1" applyBorder="1" applyAlignment="1">
      <alignment horizontal="center" vertical="center"/>
    </xf>
    <xf numFmtId="164" fontId="8" fillId="6" borderId="1" xfId="0" applyNumberFormat="1" applyFont="1" applyFill="1" applyBorder="1"/>
    <xf numFmtId="0" fontId="9" fillId="0" borderId="0" xfId="0" applyFont="1" applyFill="1"/>
    <xf numFmtId="0" fontId="8" fillId="6" borderId="1" xfId="0" applyFont="1" applyFill="1" applyBorder="1" applyAlignment="1">
      <alignment horizontal="center"/>
    </xf>
    <xf numFmtId="0" fontId="9" fillId="6" borderId="1" xfId="0" applyFont="1" applyFill="1" applyBorder="1" applyAlignment="1">
      <alignment horizontal="left"/>
    </xf>
    <xf numFmtId="0" fontId="28" fillId="6" borderId="5" xfId="0" applyFont="1" applyFill="1" applyBorder="1" applyAlignment="1">
      <alignment horizontal="justify" vertical="center" wrapText="1"/>
    </xf>
    <xf numFmtId="0" fontId="9" fillId="6" borderId="1" xfId="0" applyFont="1" applyFill="1" applyBorder="1" applyAlignment="1">
      <alignment horizontal="center" vertical="center"/>
    </xf>
    <xf numFmtId="164" fontId="9" fillId="6" borderId="1" xfId="1" applyNumberFormat="1" applyFont="1" applyFill="1" applyBorder="1" applyAlignment="1">
      <alignment vertical="center"/>
    </xf>
    <xf numFmtId="0" fontId="9" fillId="0" borderId="1" xfId="0" applyFont="1" applyFill="1" applyBorder="1" applyAlignment="1">
      <alignment horizontal="center" vertical="center"/>
    </xf>
    <xf numFmtId="164" fontId="9" fillId="0" borderId="1" xfId="1" applyNumberFormat="1" applyFont="1" applyFill="1" applyBorder="1" applyAlignment="1">
      <alignment horizontal="right" vertical="center"/>
    </xf>
    <xf numFmtId="0" fontId="24" fillId="6" borderId="1" xfId="0" applyFont="1" applyFill="1" applyBorder="1" applyAlignment="1">
      <alignment horizontal="center" vertical="center"/>
    </xf>
    <xf numFmtId="0" fontId="9" fillId="6" borderId="6" xfId="0" applyFont="1" applyFill="1" applyBorder="1"/>
    <xf numFmtId="0" fontId="24" fillId="6" borderId="1" xfId="1" quotePrefix="1" applyFont="1" applyFill="1" applyBorder="1" applyAlignment="1">
      <alignment horizontal="center" vertical="center"/>
    </xf>
    <xf numFmtId="0" fontId="9" fillId="0" borderId="1" xfId="0" applyFont="1" applyFill="1" applyBorder="1" applyAlignment="1">
      <alignment horizontal="center"/>
    </xf>
    <xf numFmtId="0" fontId="9" fillId="6" borderId="1" xfId="0" applyFont="1" applyFill="1" applyBorder="1" applyAlignment="1">
      <alignment horizontal="center"/>
    </xf>
    <xf numFmtId="0" fontId="9" fillId="0" borderId="1" xfId="0" applyFont="1" applyFill="1" applyBorder="1"/>
    <xf numFmtId="0" fontId="9" fillId="8" borderId="1" xfId="0" applyFont="1" applyFill="1" applyBorder="1"/>
    <xf numFmtId="0" fontId="9" fillId="8" borderId="1" xfId="0" applyFont="1" applyFill="1" applyBorder="1" applyAlignment="1">
      <alignment horizontal="center"/>
    </xf>
    <xf numFmtId="164" fontId="8" fillId="8" borderId="1" xfId="0" applyNumberFormat="1" applyFont="1" applyFill="1" applyBorder="1"/>
    <xf numFmtId="0" fontId="9" fillId="0" borderId="0" xfId="0" applyFont="1" applyFill="1" applyAlignment="1">
      <alignment horizontal="center"/>
    </xf>
    <xf numFmtId="164" fontId="9" fillId="0" borderId="0" xfId="0" applyNumberFormat="1" applyFont="1" applyFill="1"/>
    <xf numFmtId="0" fontId="8"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1" xfId="0" applyFont="1" applyBorder="1" applyAlignment="1">
      <alignment horizontal="center" vertical="center"/>
    </xf>
    <xf numFmtId="0" fontId="8" fillId="8" borderId="0" xfId="0" applyFont="1" applyFill="1" applyAlignment="1">
      <alignment horizontal="center"/>
    </xf>
    <xf numFmtId="0" fontId="9" fillId="8" borderId="1" xfId="1" applyFont="1" applyFill="1" applyBorder="1" applyAlignment="1">
      <alignment horizontal="center" vertical="center" wrapText="1"/>
    </xf>
    <xf numFmtId="0" fontId="9" fillId="8" borderId="1" xfId="1" quotePrefix="1" applyFont="1" applyFill="1" applyBorder="1" applyAlignment="1">
      <alignment horizontal="center" vertical="center"/>
    </xf>
    <xf numFmtId="0" fontId="9" fillId="8" borderId="0" xfId="0" applyFont="1" applyFill="1"/>
    <xf numFmtId="0" fontId="8" fillId="8" borderId="1" xfId="0" applyFont="1" applyFill="1" applyBorder="1" applyAlignment="1">
      <alignment horizontal="center" vertical="center" wrapText="1"/>
    </xf>
    <xf numFmtId="0" fontId="9" fillId="8" borderId="1" xfId="1" applyFont="1" applyFill="1" applyBorder="1" applyAlignment="1">
      <alignment horizontal="center" vertical="center"/>
    </xf>
    <xf numFmtId="0" fontId="9" fillId="8" borderId="1" xfId="0" applyFont="1" applyFill="1" applyBorder="1" applyAlignment="1">
      <alignment horizontal="center" vertical="center" wrapText="1"/>
    </xf>
    <xf numFmtId="164" fontId="26" fillId="8" borderId="1" xfId="1" applyNumberFormat="1" applyFont="1" applyFill="1" applyBorder="1" applyAlignment="1">
      <alignment vertical="center"/>
    </xf>
    <xf numFmtId="0" fontId="9" fillId="9" borderId="1" xfId="0" applyFont="1" applyFill="1" applyBorder="1"/>
    <xf numFmtId="0" fontId="9" fillId="9" borderId="1" xfId="0" applyFont="1" applyFill="1" applyBorder="1" applyAlignment="1">
      <alignment horizontal="center"/>
    </xf>
    <xf numFmtId="164" fontId="8" fillId="9" borderId="1" xfId="0" applyNumberFormat="1" applyFont="1" applyFill="1" applyBorder="1"/>
    <xf numFmtId="0" fontId="9" fillId="9" borderId="1" xfId="1" applyFont="1" applyFill="1" applyBorder="1" applyAlignment="1">
      <alignment vertical="center" wrapText="1"/>
    </xf>
    <xf numFmtId="0" fontId="9" fillId="8" borderId="1" xfId="1" applyFont="1" applyFill="1" applyBorder="1" applyAlignment="1">
      <alignment vertical="center" wrapText="1"/>
    </xf>
    <xf numFmtId="0" fontId="9" fillId="0" borderId="5" xfId="1" applyFont="1" applyFill="1" applyBorder="1" applyAlignment="1">
      <alignment horizontal="center" vertical="center" wrapText="1"/>
    </xf>
    <xf numFmtId="164" fontId="8" fillId="8" borderId="1" xfId="0" applyNumberFormat="1" applyFont="1" applyFill="1" applyBorder="1" applyAlignment="1">
      <alignment horizontal="center"/>
    </xf>
    <xf numFmtId="0" fontId="9" fillId="0" borderId="2" xfId="1" applyFont="1" applyFill="1" applyBorder="1" applyAlignment="1">
      <alignment vertical="center" wrapText="1"/>
    </xf>
    <xf numFmtId="0" fontId="9" fillId="0" borderId="7" xfId="1" applyFont="1" applyFill="1" applyBorder="1" applyAlignment="1">
      <alignment vertical="center" wrapText="1"/>
    </xf>
    <xf numFmtId="0" fontId="9" fillId="0" borderId="6" xfId="1" applyFont="1" applyFill="1" applyBorder="1" applyAlignment="1">
      <alignment horizontal="center" vertical="center"/>
    </xf>
    <xf numFmtId="0" fontId="11" fillId="0" borderId="0" xfId="0" applyFont="1"/>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xf>
    <xf numFmtId="0" fontId="12" fillId="0" borderId="0" xfId="0" applyFont="1"/>
    <xf numFmtId="0" fontId="11" fillId="0" borderId="1"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164" fontId="9" fillId="0" borderId="1" xfId="0" applyNumberFormat="1" applyFont="1" applyFill="1" applyBorder="1" applyAlignment="1">
      <alignment vertical="center"/>
    </xf>
    <xf numFmtId="164" fontId="8" fillId="8" borderId="1" xfId="0" applyNumberFormat="1" applyFont="1" applyFill="1" applyBorder="1" applyAlignment="1">
      <alignment vertical="center"/>
    </xf>
    <xf numFmtId="164" fontId="8" fillId="6" borderId="1" xfId="0" applyNumberFormat="1" applyFont="1" applyFill="1" applyBorder="1" applyAlignment="1">
      <alignment vertical="center"/>
    </xf>
    <xf numFmtId="0" fontId="9" fillId="6" borderId="1" xfId="0" applyFont="1" applyFill="1" applyBorder="1" applyAlignment="1">
      <alignment vertical="center"/>
    </xf>
    <xf numFmtId="0" fontId="9" fillId="6" borderId="6" xfId="0" applyFont="1" applyFill="1" applyBorder="1" applyAlignment="1">
      <alignment vertical="center"/>
    </xf>
    <xf numFmtId="164" fontId="9" fillId="6" borderId="1" xfId="0" applyNumberFormat="1" applyFont="1" applyFill="1" applyBorder="1" applyAlignment="1">
      <alignment vertical="center"/>
    </xf>
    <xf numFmtId="0" fontId="24" fillId="6" borderId="1" xfId="0" applyFont="1" applyFill="1" applyBorder="1" applyAlignment="1">
      <alignment vertical="center"/>
    </xf>
    <xf numFmtId="0" fontId="9" fillId="8" borderId="1" xfId="0" applyFont="1" applyFill="1" applyBorder="1" applyAlignment="1">
      <alignment horizontal="center" vertical="center"/>
    </xf>
    <xf numFmtId="0" fontId="9" fillId="0" borderId="1" xfId="0" applyFont="1" applyBorder="1" applyAlignment="1">
      <alignment vertical="center"/>
    </xf>
    <xf numFmtId="0" fontId="8" fillId="8" borderId="1" xfId="0" applyFont="1" applyFill="1" applyBorder="1" applyAlignment="1">
      <alignment vertical="center"/>
    </xf>
    <xf numFmtId="0" fontId="9" fillId="8" borderId="1" xfId="0" applyFont="1" applyFill="1" applyBorder="1" applyAlignment="1">
      <alignment vertical="center"/>
    </xf>
    <xf numFmtId="0" fontId="9" fillId="0" borderId="1" xfId="0" applyFont="1" applyFill="1" applyBorder="1" applyAlignment="1">
      <alignment vertical="center"/>
    </xf>
    <xf numFmtId="164" fontId="8" fillId="8" borderId="1" xfId="0" applyNumberFormat="1" applyFont="1" applyFill="1" applyBorder="1" applyAlignment="1">
      <alignment horizontal="center" vertical="center"/>
    </xf>
    <xf numFmtId="0" fontId="34" fillId="0" borderId="1" xfId="0" applyFont="1" applyBorder="1" applyAlignment="1">
      <alignment horizontal="justify" vertical="center" wrapText="1"/>
    </xf>
    <xf numFmtId="164" fontId="12" fillId="0" borderId="1" xfId="0" applyNumberFormat="1" applyFont="1" applyBorder="1"/>
    <xf numFmtId="164" fontId="9" fillId="0" borderId="1" xfId="1" applyNumberFormat="1" applyFont="1" applyFill="1" applyBorder="1" applyAlignment="1">
      <alignment horizontal="center" vertical="center"/>
    </xf>
    <xf numFmtId="164" fontId="9" fillId="6" borderId="1" xfId="0" applyNumberFormat="1" applyFont="1" applyFill="1" applyBorder="1"/>
    <xf numFmtId="0" fontId="29" fillId="6" borderId="5" xfId="0" applyFont="1" applyFill="1" applyBorder="1" applyAlignment="1">
      <alignment horizontal="justify" vertical="center" wrapText="1"/>
    </xf>
    <xf numFmtId="0" fontId="35" fillId="0" borderId="0" xfId="0" applyFont="1" applyAlignment="1">
      <alignment horizontal="center"/>
    </xf>
    <xf numFmtId="164" fontId="11" fillId="0" borderId="0" xfId="0" applyNumberFormat="1" applyFont="1"/>
    <xf numFmtId="164" fontId="9" fillId="0" borderId="6" xfId="0" applyNumberFormat="1" applyFont="1" applyFill="1" applyBorder="1" applyAlignment="1">
      <alignment vertical="center"/>
    </xf>
    <xf numFmtId="0" fontId="29" fillId="0" borderId="1" xfId="1" applyFont="1" applyFill="1" applyBorder="1" applyAlignment="1">
      <alignment vertical="center"/>
    </xf>
    <xf numFmtId="0" fontId="38" fillId="0" borderId="1" xfId="0" applyFont="1" applyBorder="1" applyAlignment="1">
      <alignment horizontal="justify" vertical="center" wrapText="1"/>
    </xf>
    <xf numFmtId="164" fontId="12" fillId="0" borderId="1" xfId="0" applyNumberFormat="1" applyFont="1" applyFill="1" applyBorder="1"/>
    <xf numFmtId="0" fontId="12" fillId="0" borderId="1" xfId="0" applyFont="1" applyBorder="1" applyAlignment="1">
      <alignment horizontal="center" vertical="center"/>
    </xf>
    <xf numFmtId="164" fontId="12" fillId="0" borderId="1" xfId="0" applyNumberFormat="1" applyFont="1" applyFill="1" applyBorder="1" applyAlignment="1">
      <alignment vertical="center"/>
    </xf>
    <xf numFmtId="164" fontId="11" fillId="0" borderId="1" xfId="0" applyNumberFormat="1" applyFont="1" applyFill="1" applyBorder="1" applyAlignment="1">
      <alignment vertical="center"/>
    </xf>
    <xf numFmtId="164" fontId="11" fillId="0" borderId="1" xfId="0" applyNumberFormat="1" applyFont="1" applyFill="1" applyBorder="1" applyAlignment="1">
      <alignment horizontal="center" vertical="center"/>
    </xf>
    <xf numFmtId="0" fontId="38" fillId="0" borderId="8" xfId="0" applyFont="1" applyBorder="1" applyAlignment="1">
      <alignment horizontal="justify" vertical="center" wrapText="1"/>
    </xf>
    <xf numFmtId="0" fontId="35" fillId="0" borderId="0" xfId="0" applyFont="1"/>
    <xf numFmtId="0" fontId="8" fillId="8" borderId="1" xfId="0" applyFont="1" applyFill="1" applyBorder="1" applyAlignment="1">
      <alignment horizontal="center"/>
    </xf>
    <xf numFmtId="0" fontId="28" fillId="6" borderId="1" xfId="0" applyFont="1" applyFill="1" applyBorder="1" applyAlignment="1">
      <alignment horizontal="justify" vertical="center" wrapText="1"/>
    </xf>
    <xf numFmtId="0" fontId="26" fillId="0" borderId="1" xfId="1" applyFont="1" applyBorder="1" applyAlignment="1">
      <alignment vertical="center" wrapText="1"/>
    </xf>
    <xf numFmtId="0" fontId="12" fillId="0" borderId="0" xfId="0" applyFont="1" applyAlignment="1">
      <alignment horizontal="center" wrapText="1"/>
    </xf>
    <xf numFmtId="0" fontId="35" fillId="0" borderId="0" xfId="0" applyFont="1" applyAlignment="1">
      <alignment horizontal="center"/>
    </xf>
    <xf numFmtId="0" fontId="40" fillId="0" borderId="0" xfId="0" applyFont="1" applyAlignment="1">
      <alignment horizontal="center" vertical="center" wrapText="1"/>
    </xf>
    <xf numFmtId="0" fontId="41"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12" fillId="0" borderId="0" xfId="0" applyFont="1" applyAlignment="1">
      <alignment horizontal="center" vertical="center" wrapText="1"/>
    </xf>
    <xf numFmtId="0" fontId="39" fillId="0" borderId="0" xfId="0" applyFont="1" applyAlignment="1">
      <alignment horizontal="center" vertical="center" wrapText="1"/>
    </xf>
    <xf numFmtId="0" fontId="8" fillId="8" borderId="2" xfId="1" applyFont="1" applyFill="1" applyBorder="1" applyAlignment="1">
      <alignment horizontal="left" vertical="center" wrapText="1"/>
    </xf>
    <xf numFmtId="0" fontId="8" fillId="8" borderId="7" xfId="1" applyFont="1" applyFill="1" applyBorder="1" applyAlignment="1">
      <alignment horizontal="left" vertical="center" wrapText="1"/>
    </xf>
    <xf numFmtId="0" fontId="8" fillId="8" borderId="6" xfId="1" applyFont="1" applyFill="1" applyBorder="1" applyAlignment="1">
      <alignment horizontal="left" vertical="center" wrapText="1"/>
    </xf>
    <xf numFmtId="0" fontId="31" fillId="0" borderId="0" xfId="0" applyFont="1" applyFill="1" applyAlignment="1">
      <alignment horizontal="center" vertical="center" wrapText="1"/>
    </xf>
    <xf numFmtId="0" fontId="0" fillId="0" borderId="0" xfId="0" applyAlignment="1">
      <alignment horizontal="center" vertical="center" wrapText="1"/>
    </xf>
    <xf numFmtId="0" fontId="6" fillId="0" borderId="0" xfId="0" applyFont="1" applyFill="1" applyAlignment="1">
      <alignment horizontal="center" vertical="center" wrapText="1"/>
    </xf>
    <xf numFmtId="0" fontId="30" fillId="0" borderId="0" xfId="0" applyFont="1" applyAlignment="1">
      <alignment horizontal="center" vertical="center" wrapText="1"/>
    </xf>
    <xf numFmtId="0" fontId="7" fillId="0" borderId="0" xfId="0" applyFont="1" applyFill="1" applyAlignment="1">
      <alignment horizontal="center" vertical="center" wrapText="1"/>
    </xf>
    <xf numFmtId="0" fontId="33" fillId="0" borderId="0" xfId="0" applyFont="1" applyAlignment="1">
      <alignment horizontal="center" vertical="center" wrapText="1"/>
    </xf>
    <xf numFmtId="0" fontId="0" fillId="8" borderId="7" xfId="0" applyFont="1" applyFill="1" applyBorder="1" applyAlignment="1">
      <alignment horizontal="left" vertical="center" wrapText="1"/>
    </xf>
    <xf numFmtId="0" fontId="0" fillId="8" borderId="6" xfId="0" applyFont="1" applyFill="1" applyBorder="1" applyAlignment="1">
      <alignment horizontal="left" vertical="center" wrapText="1"/>
    </xf>
    <xf numFmtId="0" fontId="32" fillId="0" borderId="0" xfId="0" applyFont="1" applyAlignment="1">
      <alignment horizontal="center" vertical="center" wrapText="1"/>
    </xf>
    <xf numFmtId="0" fontId="5" fillId="0" borderId="0" xfId="0" applyFont="1" applyFill="1" applyAlignment="1">
      <alignment horizontal="center" vertical="center" wrapText="1"/>
    </xf>
    <xf numFmtId="0" fontId="27" fillId="0" borderId="0" xfId="0" applyFont="1" applyAlignment="1">
      <alignment horizontal="center" vertical="center" wrapText="1"/>
    </xf>
    <xf numFmtId="0" fontId="8" fillId="8" borderId="1" xfId="1" applyFont="1" applyFill="1" applyBorder="1" applyAlignment="1">
      <alignment horizontal="left" vertical="center" wrapText="1"/>
    </xf>
    <xf numFmtId="0" fontId="0" fillId="8" borderId="1" xfId="0" applyFont="1" applyFill="1" applyBorder="1" applyAlignment="1">
      <alignment horizontal="left" vertical="center" wrapText="1"/>
    </xf>
    <xf numFmtId="20" fontId="15"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20" fillId="0" borderId="4" xfId="2" applyFont="1" applyFill="1" applyBorder="1" applyAlignment="1">
      <alignment horizontal="center" vertical="center"/>
    </xf>
    <xf numFmtId="0" fontId="15" fillId="0" borderId="1" xfId="2" applyFont="1" applyFill="1" applyBorder="1" applyAlignment="1">
      <alignment horizontal="center" vertical="center" wrapText="1"/>
    </xf>
    <xf numFmtId="0" fontId="10" fillId="0" borderId="1" xfId="2" applyFont="1" applyFill="1" applyBorder="1" applyAlignment="1">
      <alignment horizontal="left" vertical="top" wrapText="1"/>
    </xf>
    <xf numFmtId="0" fontId="15" fillId="0" borderId="3" xfId="2" applyFont="1" applyFill="1" applyBorder="1" applyAlignment="1">
      <alignment horizontal="center" vertical="center" wrapText="1"/>
    </xf>
    <xf numFmtId="0" fontId="11" fillId="0" borderId="0" xfId="2" applyFont="1" applyFill="1" applyBorder="1" applyAlignment="1">
      <alignment horizontal="center" vertical="center"/>
    </xf>
    <xf numFmtId="0" fontId="12" fillId="0" borderId="0" xfId="2" applyFont="1" applyFill="1" applyBorder="1" applyAlignment="1">
      <alignment horizontal="center"/>
    </xf>
    <xf numFmtId="0" fontId="12" fillId="0" borderId="0" xfId="2" applyFont="1" applyFill="1" applyBorder="1" applyAlignment="1">
      <alignment horizontal="center" vertical="center"/>
    </xf>
    <xf numFmtId="0" fontId="6" fillId="0" borderId="0" xfId="2" applyFont="1" applyFill="1" applyBorder="1" applyAlignment="1">
      <alignment horizontal="center"/>
    </xf>
    <xf numFmtId="0" fontId="14" fillId="0" borderId="0" xfId="2" applyFont="1" applyFill="1" applyBorder="1" applyAlignment="1">
      <alignment horizontal="center" vertical="center"/>
    </xf>
  </cellXfs>
  <cellStyles count="5">
    <cellStyle name="Comma 2 3" xfId="3"/>
    <cellStyle name="Comma 5" xfId="4"/>
    <cellStyle name="Normal" xfId="0" builtinId="0"/>
    <cellStyle name="Normal 2" xfId="2"/>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1983441</xdr:colOff>
      <xdr:row>2</xdr:row>
      <xdr:rowOff>44824</xdr:rowOff>
    </xdr:from>
    <xdr:to>
      <xdr:col>1</xdr:col>
      <xdr:colOff>2017058</xdr:colOff>
      <xdr:row>2</xdr:row>
      <xdr:rowOff>44824</xdr:rowOff>
    </xdr:to>
    <xdr:cxnSp macro="">
      <xdr:nvCxnSpPr>
        <xdr:cNvPr id="3" name="Straight Connector 2"/>
        <xdr:cNvCxnSpPr/>
      </xdr:nvCxnSpPr>
      <xdr:spPr>
        <a:xfrm flipH="1">
          <a:off x="2588559" y="493059"/>
          <a:ext cx="3361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582706</xdr:colOff>
      <xdr:row>0</xdr:row>
      <xdr:rowOff>212912</xdr:rowOff>
    </xdr:from>
    <xdr:to>
      <xdr:col>1</xdr:col>
      <xdr:colOff>2532529</xdr:colOff>
      <xdr:row>0</xdr:row>
      <xdr:rowOff>212912</xdr:rowOff>
    </xdr:to>
    <xdr:cxnSp macro="">
      <xdr:nvCxnSpPr>
        <xdr:cNvPr id="5" name="Straight Connector 4"/>
        <xdr:cNvCxnSpPr/>
      </xdr:nvCxnSpPr>
      <xdr:spPr>
        <a:xfrm>
          <a:off x="1187824" y="212912"/>
          <a:ext cx="194982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68</xdr:row>
      <xdr:rowOff>0</xdr:rowOff>
    </xdr:from>
    <xdr:to>
      <xdr:col>10</xdr:col>
      <xdr:colOff>57160</xdr:colOff>
      <xdr:row>68</xdr:row>
      <xdr:rowOff>0</xdr:rowOff>
    </xdr:to>
    <xdr:cxnSp macro="">
      <xdr:nvCxnSpPr>
        <xdr:cNvPr id="2" name="Straight Connector 3"/>
        <xdr:cNvCxnSpPr/>
      </xdr:nvCxnSpPr>
      <xdr:spPr>
        <a:xfrm>
          <a:off x="4330700" y="35750500"/>
          <a:ext cx="11366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38660</xdr:colOff>
      <xdr:row>1</xdr:row>
      <xdr:rowOff>196850</xdr:rowOff>
    </xdr:from>
    <xdr:to>
      <xdr:col>4</xdr:col>
      <xdr:colOff>225407</xdr:colOff>
      <xdr:row>1</xdr:row>
      <xdr:rowOff>196852</xdr:rowOff>
    </xdr:to>
    <xdr:cxnSp macro="">
      <xdr:nvCxnSpPr>
        <xdr:cNvPr id="3" name="Straight Connector 5"/>
        <xdr:cNvCxnSpPr/>
      </xdr:nvCxnSpPr>
      <xdr:spPr>
        <a:xfrm flipV="1">
          <a:off x="1054660" y="406400"/>
          <a:ext cx="1285297"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410136</xdr:colOff>
      <xdr:row>2</xdr:row>
      <xdr:rowOff>21167</xdr:rowOff>
    </xdr:from>
    <xdr:to>
      <xdr:col>12</xdr:col>
      <xdr:colOff>535383</xdr:colOff>
      <xdr:row>2</xdr:row>
      <xdr:rowOff>22412</xdr:rowOff>
    </xdr:to>
    <xdr:cxnSp macro="">
      <xdr:nvCxnSpPr>
        <xdr:cNvPr id="4" name="Straight Connector 10"/>
        <xdr:cNvCxnSpPr/>
      </xdr:nvCxnSpPr>
      <xdr:spPr>
        <a:xfrm flipV="1">
          <a:off x="5820336" y="452967"/>
          <a:ext cx="1223797" cy="12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7919;%20li&#7879;u%20m&#225;y%20ch&#7883;%20Ph&#432;&#7907;ng/DATA2%20(G)/Nam%20Phuong/2022/Cong%20tac%20quan%20ly/Don%20gia/28-7-2022/Don%20gia%20theo%20DM%20KTKT%202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wnloads\Don%20gia%20theo%20DM%20KTKT%202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1 DG-PT"/>
      <sheetName val="Bieu2 DG-TH"/>
      <sheetName val="Bieu3 Chi tiet -PT"/>
      <sheetName val="Bieu 4 Chi tiet - TH"/>
      <sheetName val="Bieu5 TH chi phi"/>
      <sheetName val="PL1a-CPVL"/>
      <sheetName val="PL1b-NCSX"/>
      <sheetName val="PL2a- PB CPQL"/>
      <sheetName val="PL2b-NC gian tiep"/>
      <sheetName val="PL2c - CP chung"/>
      <sheetName val="PL3a-CP truyen dan"/>
      <sheetName val="PL3b - NC truyen dan"/>
      <sheetName val="PL3c-CP thue TD"/>
      <sheetName val="PL4a - CT phi"/>
      <sheetName val="PL4b"/>
      <sheetName val="PL5"/>
      <sheetName val="PL6-Chi tiet CP chung"/>
      <sheetName val="Thoi luong dat hang"/>
      <sheetName val="So lieu BCTC"/>
    </sheetNames>
    <sheetDataSet>
      <sheetData sheetId="0"/>
      <sheetData sheetId="1">
        <row r="394">
          <cell r="E394">
            <v>74114555.468091443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1 DG-PT"/>
      <sheetName val="Bieu2 DG-TH"/>
      <sheetName val="Bieu3 Chi tiet -PT"/>
      <sheetName val="Bieu 4 Chi tiet - TH"/>
      <sheetName val="Bieu5 TH chi phi"/>
      <sheetName val="PL1a-CPVL"/>
      <sheetName val="PL1b-NCSX"/>
      <sheetName val="PL2a- PB CPQL"/>
      <sheetName val="PL2b-NC gian tiep"/>
      <sheetName val="PL2c - CP chung"/>
      <sheetName val="PL3a-CP truyen dan"/>
      <sheetName val="PL3b - NC truyen dan"/>
      <sheetName val="PL3c-CP thue TD"/>
      <sheetName val="PL4a - CT phi"/>
      <sheetName val="PL4b"/>
      <sheetName val="PL5"/>
      <sheetName val="PL6-Chi tiet CP chung"/>
      <sheetName val="Thoi luong dat hang"/>
      <sheetName val="So lieu BCTC"/>
    </sheetNames>
    <sheetDataSet>
      <sheetData sheetId="0">
        <row r="8">
          <cell r="B8" t="str">
            <v xml:space="preserve">13.01.00.00.00 </v>
          </cell>
        </row>
      </sheetData>
      <sheetData sheetId="1">
        <row r="91">
          <cell r="E91">
            <v>5504507.163631822</v>
          </cell>
        </row>
        <row r="322">
          <cell r="E322">
            <v>8395453.9718113672</v>
          </cell>
        </row>
        <row r="327">
          <cell r="E327">
            <v>11310305.998172734</v>
          </cell>
        </row>
        <row r="358">
          <cell r="E358">
            <v>11245908.674908346</v>
          </cell>
        </row>
        <row r="417">
          <cell r="E417">
            <v>7249001.1141237682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topLeftCell="A19" zoomScale="85" zoomScaleNormal="85" workbookViewId="0">
      <selection activeCell="E9" sqref="E9"/>
    </sheetView>
  </sheetViews>
  <sheetFormatPr defaultColWidth="9.140625" defaultRowHeight="16.5" x14ac:dyDescent="0.25"/>
  <cols>
    <col min="1" max="1" width="9.140625" style="165"/>
    <col min="2" max="2" width="55.140625" style="159" customWidth="1"/>
    <col min="3" max="3" width="24.5703125" style="159" customWidth="1"/>
    <col min="4" max="4" width="30.28515625" style="159" customWidth="1"/>
    <col min="5" max="16384" width="9.140625" style="159"/>
  </cols>
  <sheetData>
    <row r="1" spans="1:4" ht="18.75" x14ac:dyDescent="0.25">
      <c r="A1" s="202" t="s">
        <v>90</v>
      </c>
      <c r="B1" s="203"/>
      <c r="C1" s="206" t="s">
        <v>91</v>
      </c>
      <c r="D1" s="207"/>
    </row>
    <row r="2" spans="1:4" x14ac:dyDescent="0.25">
      <c r="A2" s="204"/>
      <c r="B2" s="205"/>
      <c r="C2" s="204" t="s">
        <v>93</v>
      </c>
      <c r="D2" s="205"/>
    </row>
    <row r="5" spans="1:4" ht="41.25" customHeight="1" x14ac:dyDescent="0.25">
      <c r="A5" s="200" t="s">
        <v>445</v>
      </c>
      <c r="B5" s="200"/>
      <c r="C5" s="200"/>
      <c r="D5" s="200"/>
    </row>
    <row r="6" spans="1:4" x14ac:dyDescent="0.25">
      <c r="A6" s="201" t="s">
        <v>444</v>
      </c>
      <c r="B6" s="201"/>
      <c r="C6" s="201"/>
      <c r="D6" s="201"/>
    </row>
    <row r="7" spans="1:4" x14ac:dyDescent="0.25">
      <c r="A7" s="185"/>
      <c r="B7" s="185"/>
      <c r="C7" s="185"/>
      <c r="D7" s="185"/>
    </row>
    <row r="8" spans="1:4" s="163" customFormat="1" ht="33" x14ac:dyDescent="0.25">
      <c r="A8" s="160" t="s">
        <v>0</v>
      </c>
      <c r="B8" s="161" t="s">
        <v>15</v>
      </c>
      <c r="C8" s="161" t="s">
        <v>419</v>
      </c>
      <c r="D8" s="191" t="s">
        <v>418</v>
      </c>
    </row>
    <row r="9" spans="1:4" ht="81" customHeight="1" x14ac:dyDescent="0.25">
      <c r="A9" s="160">
        <v>1</v>
      </c>
      <c r="B9" s="189" t="s">
        <v>421</v>
      </c>
      <c r="C9" s="192">
        <f>SUM(C10:C14)</f>
        <v>100581</v>
      </c>
      <c r="D9" s="192">
        <f>SUM(D10:D15)</f>
        <v>35789625881.541214</v>
      </c>
    </row>
    <row r="10" spans="1:4" ht="99" x14ac:dyDescent="0.25">
      <c r="A10" s="164">
        <v>1.1000000000000001</v>
      </c>
      <c r="B10" s="180" t="s">
        <v>2</v>
      </c>
      <c r="C10" s="193">
        <f>'TH Truyền hình'!I8</f>
        <v>87536</v>
      </c>
      <c r="D10" s="193">
        <f>'TH Truyền hình'!L8</f>
        <v>29041717447.363426</v>
      </c>
    </row>
    <row r="11" spans="1:4" ht="66" x14ac:dyDescent="0.25">
      <c r="A11" s="164">
        <v>1.2</v>
      </c>
      <c r="B11" s="180" t="s">
        <v>3</v>
      </c>
      <c r="C11" s="193">
        <f>'TH Truyền hình'!I14</f>
        <v>2920</v>
      </c>
      <c r="D11" s="193">
        <f>'TH Truyền hình'!L14</f>
        <v>879787112.61762178</v>
      </c>
    </row>
    <row r="12" spans="1:4" ht="66" x14ac:dyDescent="0.25">
      <c r="A12" s="164">
        <v>1.3</v>
      </c>
      <c r="B12" s="180" t="s">
        <v>4</v>
      </c>
      <c r="C12" s="193">
        <f>'TH Truyền hình'!I15</f>
        <v>5475</v>
      </c>
      <c r="D12" s="193">
        <f>'TH Truyền hình'!L15</f>
        <v>1331595331.5312486</v>
      </c>
    </row>
    <row r="13" spans="1:4" ht="165" x14ac:dyDescent="0.25">
      <c r="A13" s="164">
        <v>1.4</v>
      </c>
      <c r="B13" s="180" t="s">
        <v>5</v>
      </c>
      <c r="C13" s="193">
        <f>'TH Truyền hình'!I16</f>
        <v>4500</v>
      </c>
      <c r="D13" s="193">
        <f>'TH Truyền hình'!L16</f>
        <v>1055430629.7222281</v>
      </c>
    </row>
    <row r="14" spans="1:4" x14ac:dyDescent="0.25">
      <c r="A14" s="164">
        <v>1.5</v>
      </c>
      <c r="B14" s="180" t="str">
        <f>'TH Truyền hình'!B17:D17</f>
        <v>Các chương trình khác</v>
      </c>
      <c r="C14" s="193">
        <f>'TH Truyền hình'!I17</f>
        <v>150</v>
      </c>
      <c r="D14" s="193">
        <f>'TH Truyền hình'!L17</f>
        <v>1288913203.5439799</v>
      </c>
    </row>
    <row r="15" spans="1:4" x14ac:dyDescent="0.25">
      <c r="A15" s="164">
        <v>1.6</v>
      </c>
      <c r="B15" s="180" t="str">
        <f>'TH Truyền hình'!B18:D18</f>
        <v>Chương trình truyền hình trên mạng Internet</v>
      </c>
      <c r="C15" s="193"/>
      <c r="D15" s="193">
        <f>'TH Truyền hình'!L18</f>
        <v>2192182156.7627082</v>
      </c>
    </row>
    <row r="16" spans="1:4" s="163" customFormat="1" ht="33" x14ac:dyDescent="0.25">
      <c r="A16" s="160">
        <v>2</v>
      </c>
      <c r="B16" s="189" t="s">
        <v>420</v>
      </c>
      <c r="C16" s="192">
        <f>SUM(C17:C20)</f>
        <v>60455</v>
      </c>
      <c r="D16" s="192">
        <f>SUM(D17:D20)</f>
        <v>14401037547.843681</v>
      </c>
    </row>
    <row r="17" spans="1:5" s="163" customFormat="1" ht="99" x14ac:dyDescent="0.25">
      <c r="A17" s="164">
        <v>2.1</v>
      </c>
      <c r="B17" s="180" t="str">
        <f>'TH Phát thanh'!B8:D8</f>
        <v>Thông tin, tuyên truyền phục vụ nhiệm vụ chính trị: Thời sự hàng ngày, truyền hình trực tiếp, cải cách hành chính, đại đoàn kết, diễn đàn cử tri, pháp luật, xây dựng Đảng và các nội dung kinh tế, chính trị xã hội khác do Ủy ban nhân dân tỉnh giao nhiệm vụ, đặt hàng.</v>
      </c>
      <c r="C17" s="194">
        <f>'TH Phát thanh'!I8</f>
        <v>50600</v>
      </c>
      <c r="D17" s="194">
        <f>'TH Phát thanh'!L8</f>
        <v>12357904876.962709</v>
      </c>
    </row>
    <row r="18" spans="1:5" s="163" customFormat="1" ht="66" x14ac:dyDescent="0.25">
      <c r="A18" s="164">
        <v>2.2000000000000002</v>
      </c>
      <c r="B18" s="180" t="str">
        <f>'TH Phát thanh'!B13:D13</f>
        <v>Thông tin tuyên truyền phục vụ nhiệm vụ đảm bảo an ninh - quốc phòng: An toàn giao thông, an ninh - quốc phòng và các nội dung khác do Ủy ban nhân dân tỉnh giao nhiệm vụ, đặt hàng.</v>
      </c>
      <c r="C18" s="194">
        <f>'TH Phát thanh'!I13</f>
        <v>240</v>
      </c>
      <c r="D18" s="194">
        <f>'TH Phát thanh'!L13</f>
        <v>89862837.326745391</v>
      </c>
    </row>
    <row r="19" spans="1:5" s="163" customFormat="1" ht="66" x14ac:dyDescent="0.25">
      <c r="A19" s="164">
        <v>2.2999999999999998</v>
      </c>
      <c r="B19" s="180" t="str">
        <f>'TH Phát thanh'!B14:D14</f>
        <v>Thông tin tuyên truyền phục vụ tuyên truyền đối ngoại: Phục vụ công tác thông tin đối ngoại, hội nhập quốc tế, bản tin tiếng nước ngoài và các nội dung khác do Ủy ban nhân dân tỉnh giao nhiệm vụ, đặt hàng.</v>
      </c>
      <c r="C19" s="194">
        <f>'TH Phát thanh'!I14</f>
        <v>5475</v>
      </c>
      <c r="D19" s="194">
        <f>'TH Phát thanh'!L14</f>
        <v>1126121342.6833572</v>
      </c>
    </row>
    <row r="20" spans="1:5" s="163" customFormat="1" ht="165" x14ac:dyDescent="0.25">
      <c r="A20" s="164">
        <v>2.4</v>
      </c>
      <c r="B20" s="180" t="str">
        <f>'TH Phát thanh'!B15:D15</f>
        <v>Thông tin tuyên truyền phục vụ thiếu niên, nhi đồng, người khiếm thính, khiếm thị, đồng bào dân tộc thiểu số, vùng có điều kiện kinh tế - xã hội đặc biệt khó khăn và các nhiệm vụ trọng yếu khác phù hợp với từng thời kỳ theo Quyết định của Thủ tướng Chính phủ: Chuyên đề phát thanh và truyền hình dành cho dân tộc thiểu số trên địa bàn tỉnh; Chuyên đề Trang tuổi thơ dành cho thiếu niên, nhi đồng; Chuyên đề tấm lòng nhân ái và các nội dung khác do Ủy ban nhân dân tỉnh giao nhiệm vụ, đặt hàng.</v>
      </c>
      <c r="C20" s="194">
        <f>'TH Phát thanh'!I15</f>
        <v>4140</v>
      </c>
      <c r="D20" s="194">
        <f>'TH Phát thanh'!L15</f>
        <v>827148490.87086928</v>
      </c>
    </row>
    <row r="21" spans="1:5" x14ac:dyDescent="0.25">
      <c r="A21" s="160">
        <v>3</v>
      </c>
      <c r="B21" s="189" t="s">
        <v>422</v>
      </c>
      <c r="C21" s="190">
        <f>NTM!I16</f>
        <v>1040</v>
      </c>
      <c r="D21" s="190">
        <f>NTM!L16</f>
        <v>342616517.63169348</v>
      </c>
      <c r="E21" s="186"/>
    </row>
    <row r="22" spans="1:5" ht="17.25" thickBot="1" x14ac:dyDescent="0.3">
      <c r="A22" s="160">
        <v>4</v>
      </c>
      <c r="B22" s="189" t="s">
        <v>409</v>
      </c>
      <c r="C22" s="190">
        <f>ATGT!I17</f>
        <v>1820</v>
      </c>
      <c r="D22" s="190">
        <f>ATGT!L17</f>
        <v>652377757.61088061</v>
      </c>
    </row>
    <row r="23" spans="1:5" x14ac:dyDescent="0.25">
      <c r="A23" s="160">
        <v>5</v>
      </c>
      <c r="B23" s="195" t="s">
        <v>423</v>
      </c>
      <c r="C23" s="190">
        <f>'Tac pham tham gia dự thi'!I26</f>
        <v>210</v>
      </c>
      <c r="D23" s="190">
        <f>'Tac pham tham gia dự thi'!L26</f>
        <v>90296690.798922688</v>
      </c>
    </row>
    <row r="24" spans="1:5" x14ac:dyDescent="0.25">
      <c r="A24" s="166"/>
      <c r="B24" s="162" t="s">
        <v>333</v>
      </c>
      <c r="C24" s="181">
        <f>C9+C16+C21+C22+C23</f>
        <v>164106</v>
      </c>
      <c r="D24" s="181">
        <f>D9+D16+D21+D22+D23</f>
        <v>51275954395.426384</v>
      </c>
    </row>
    <row r="26" spans="1:5" x14ac:dyDescent="0.25">
      <c r="B26" s="196" t="s">
        <v>450</v>
      </c>
    </row>
  </sheetData>
  <mergeCells count="6">
    <mergeCell ref="A5:D5"/>
    <mergeCell ref="A6:D6"/>
    <mergeCell ref="A1:B1"/>
    <mergeCell ref="A2:B2"/>
    <mergeCell ref="C1:D1"/>
    <mergeCell ref="C2:D2"/>
  </mergeCells>
  <pageMargins left="0.7" right="0.2"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0" workbookViewId="0">
      <selection activeCell="A5" sqref="A5:M5"/>
    </sheetView>
  </sheetViews>
  <sheetFormatPr defaultColWidth="9.140625" defaultRowHeight="15.75" x14ac:dyDescent="0.25"/>
  <cols>
    <col min="1" max="1" width="4.85546875" style="2" bestFit="1" customWidth="1"/>
    <col min="2" max="2" width="24" style="2" customWidth="1"/>
    <col min="3" max="3" width="20.5703125" style="2" customWidth="1"/>
    <col min="4" max="4" width="12.85546875" style="7" customWidth="1"/>
    <col min="5" max="5" width="8.140625" style="7" customWidth="1"/>
    <col min="6" max="6" width="9.140625" style="7"/>
    <col min="7" max="7" width="0" style="2" hidden="1" customWidth="1"/>
    <col min="8" max="8" width="9.140625" style="2"/>
    <col min="9" max="9" width="11.42578125" style="2" customWidth="1"/>
    <col min="10" max="10" width="11.85546875" style="2" customWidth="1"/>
    <col min="11" max="11" width="12.5703125" style="2" customWidth="1"/>
    <col min="12" max="12" width="17.7109375" style="2" customWidth="1"/>
    <col min="13" max="13" width="13.140625" style="2" customWidth="1"/>
    <col min="14" max="16384" width="9.140625" style="2"/>
  </cols>
  <sheetData>
    <row r="1" spans="1:14" x14ac:dyDescent="0.25">
      <c r="B1" s="2" t="s">
        <v>406</v>
      </c>
    </row>
    <row r="3" spans="1:14" ht="20.25" x14ac:dyDescent="0.25">
      <c r="A3" s="211" t="s">
        <v>424</v>
      </c>
      <c r="B3" s="211"/>
      <c r="C3" s="211"/>
      <c r="D3" s="211"/>
      <c r="E3" s="211"/>
      <c r="F3" s="211"/>
      <c r="G3" s="211"/>
      <c r="H3" s="211"/>
      <c r="I3" s="211"/>
      <c r="J3" s="212"/>
      <c r="K3" s="212"/>
      <c r="L3" s="212"/>
      <c r="M3" s="212"/>
    </row>
    <row r="4" spans="1:14" ht="18.75" x14ac:dyDescent="0.25">
      <c r="A4" s="213" t="s">
        <v>446</v>
      </c>
      <c r="B4" s="213"/>
      <c r="C4" s="213"/>
      <c r="D4" s="213"/>
      <c r="E4" s="213"/>
      <c r="F4" s="213"/>
      <c r="G4" s="213"/>
      <c r="H4" s="213"/>
      <c r="I4" s="213"/>
      <c r="J4" s="214"/>
      <c r="K4" s="214"/>
      <c r="L4" s="214"/>
      <c r="M4" s="214"/>
    </row>
    <row r="5" spans="1:14" x14ac:dyDescent="0.25">
      <c r="A5" s="215" t="s">
        <v>448</v>
      </c>
      <c r="B5" s="215"/>
      <c r="C5" s="215"/>
      <c r="D5" s="215"/>
      <c r="E5" s="215"/>
      <c r="F5" s="215"/>
      <c r="G5" s="215"/>
      <c r="H5" s="215"/>
      <c r="I5" s="215"/>
      <c r="J5" s="216"/>
      <c r="K5" s="216"/>
      <c r="L5" s="216"/>
      <c r="M5" s="216"/>
    </row>
    <row r="7" spans="1:14" s="4" customFormat="1" ht="94.5" x14ac:dyDescent="0.25">
      <c r="A7" s="3" t="s">
        <v>0</v>
      </c>
      <c r="B7" s="3" t="s">
        <v>24</v>
      </c>
      <c r="C7" s="3" t="s">
        <v>25</v>
      </c>
      <c r="D7" s="3" t="s">
        <v>86</v>
      </c>
      <c r="E7" s="3" t="s">
        <v>26</v>
      </c>
      <c r="F7" s="3" t="s">
        <v>29</v>
      </c>
      <c r="G7" s="3" t="s">
        <v>27</v>
      </c>
      <c r="H7" s="3" t="s">
        <v>8</v>
      </c>
      <c r="I7" s="3" t="s">
        <v>377</v>
      </c>
      <c r="J7" s="3" t="s">
        <v>260</v>
      </c>
      <c r="K7" s="3" t="s">
        <v>261</v>
      </c>
      <c r="L7" s="3" t="s">
        <v>262</v>
      </c>
      <c r="M7" s="3" t="s">
        <v>312</v>
      </c>
    </row>
    <row r="8" spans="1:14" ht="77.099999999999994" customHeight="1" x14ac:dyDescent="0.25">
      <c r="A8" s="145" t="s">
        <v>1</v>
      </c>
      <c r="B8" s="208" t="s">
        <v>2</v>
      </c>
      <c r="C8" s="209"/>
      <c r="D8" s="210"/>
      <c r="E8" s="142"/>
      <c r="F8" s="143"/>
      <c r="G8" s="143"/>
      <c r="H8" s="143"/>
      <c r="I8" s="168">
        <f>SUM(I9:I13)</f>
        <v>87536</v>
      </c>
      <c r="J8" s="168"/>
      <c r="K8" s="168"/>
      <c r="L8" s="168">
        <f>SUM(L9:L13)</f>
        <v>29041717447.363426</v>
      </c>
      <c r="M8" s="135"/>
    </row>
    <row r="9" spans="1:14" x14ac:dyDescent="0.25">
      <c r="A9" s="131">
        <v>1</v>
      </c>
      <c r="B9" s="103" t="s">
        <v>9</v>
      </c>
      <c r="C9" s="121"/>
      <c r="D9" s="104"/>
      <c r="E9" s="105"/>
      <c r="F9" s="117"/>
      <c r="G9" s="117"/>
      <c r="H9" s="117"/>
      <c r="I9" s="172">
        <v>21900</v>
      </c>
      <c r="J9" s="172"/>
      <c r="K9" s="172"/>
      <c r="L9" s="172">
        <v>6562160079.5163383</v>
      </c>
      <c r="M9" s="183"/>
    </row>
    <row r="10" spans="1:14" ht="30" customHeight="1" x14ac:dyDescent="0.25">
      <c r="A10" s="131">
        <v>2</v>
      </c>
      <c r="B10" s="103" t="s">
        <v>328</v>
      </c>
      <c r="C10" s="184"/>
      <c r="D10" s="184"/>
      <c r="E10" s="184"/>
      <c r="F10" s="117"/>
      <c r="G10" s="123"/>
      <c r="H10" s="124"/>
      <c r="I10" s="172">
        <f>'Chi tiết Tr.hình'!I15</f>
        <v>49730</v>
      </c>
      <c r="J10" s="172"/>
      <c r="K10" s="172"/>
      <c r="L10" s="172">
        <f>'Chi tiết Tr.hình'!L15</f>
        <v>17682357878.520195</v>
      </c>
      <c r="M10" s="183"/>
      <c r="N10" s="2">
        <v>0</v>
      </c>
    </row>
    <row r="11" spans="1:14" x14ac:dyDescent="0.25">
      <c r="A11" s="131">
        <v>3</v>
      </c>
      <c r="B11" s="103" t="s">
        <v>11</v>
      </c>
      <c r="C11" s="103"/>
      <c r="D11" s="104"/>
      <c r="E11" s="105"/>
      <c r="F11" s="170"/>
      <c r="G11" s="127"/>
      <c r="H11" s="171"/>
      <c r="I11" s="172">
        <f>'Chi tiết Tr.hình'!I26</f>
        <v>4010</v>
      </c>
      <c r="J11" s="172">
        <v>0</v>
      </c>
      <c r="K11" s="172">
        <v>0</v>
      </c>
      <c r="L11" s="172">
        <v>1324384423.5698166</v>
      </c>
      <c r="M11" s="183"/>
    </row>
    <row r="12" spans="1:14" x14ac:dyDescent="0.25">
      <c r="A12" s="131">
        <v>4</v>
      </c>
      <c r="B12" s="103" t="s">
        <v>12</v>
      </c>
      <c r="C12" s="103"/>
      <c r="D12" s="104"/>
      <c r="E12" s="105"/>
      <c r="F12" s="129"/>
      <c r="G12" s="127"/>
      <c r="H12" s="173"/>
      <c r="I12" s="172">
        <v>1780</v>
      </c>
      <c r="J12" s="172"/>
      <c r="K12" s="172"/>
      <c r="L12" s="172">
        <v>597281665.20824218</v>
      </c>
      <c r="M12" s="183"/>
    </row>
    <row r="13" spans="1:14" ht="30" x14ac:dyDescent="0.25">
      <c r="A13" s="131">
        <v>5</v>
      </c>
      <c r="B13" s="103" t="s">
        <v>302</v>
      </c>
      <c r="C13" s="103"/>
      <c r="D13" s="104"/>
      <c r="E13" s="105"/>
      <c r="F13" s="170"/>
      <c r="G13" s="127"/>
      <c r="H13" s="171"/>
      <c r="I13" s="172">
        <f>'Chi tiết Tr.hình'!I35</f>
        <v>10116</v>
      </c>
      <c r="J13" s="172"/>
      <c r="K13" s="172"/>
      <c r="L13" s="172">
        <f>'Chi tiết Tr.hình'!L35</f>
        <v>2875533400.5488358</v>
      </c>
      <c r="M13" s="183"/>
    </row>
    <row r="14" spans="1:14" ht="54.75" customHeight="1" x14ac:dyDescent="0.25">
      <c r="A14" s="145" t="s">
        <v>6</v>
      </c>
      <c r="B14" s="208" t="s">
        <v>3</v>
      </c>
      <c r="C14" s="209"/>
      <c r="D14" s="210"/>
      <c r="E14" s="174"/>
      <c r="F14" s="146"/>
      <c r="G14" s="147"/>
      <c r="H14" s="148"/>
      <c r="I14" s="168">
        <v>2920</v>
      </c>
      <c r="J14" s="168"/>
      <c r="K14" s="168"/>
      <c r="L14" s="168">
        <v>879787112.61762178</v>
      </c>
      <c r="M14" s="153"/>
    </row>
    <row r="15" spans="1:14" ht="71.25" customHeight="1" x14ac:dyDescent="0.25">
      <c r="A15" s="145" t="s">
        <v>309</v>
      </c>
      <c r="B15" s="208" t="s">
        <v>4</v>
      </c>
      <c r="C15" s="209"/>
      <c r="D15" s="210"/>
      <c r="E15" s="176"/>
      <c r="F15" s="176"/>
      <c r="G15" s="147"/>
      <c r="H15" s="148"/>
      <c r="I15" s="168">
        <v>5475</v>
      </c>
      <c r="J15" s="168"/>
      <c r="K15" s="168"/>
      <c r="L15" s="168">
        <v>1331595331.5312486</v>
      </c>
      <c r="M15" s="153"/>
    </row>
    <row r="16" spans="1:14" ht="111.95" customHeight="1" x14ac:dyDescent="0.25">
      <c r="A16" s="145" t="s">
        <v>7</v>
      </c>
      <c r="B16" s="208" t="s">
        <v>5</v>
      </c>
      <c r="C16" s="209"/>
      <c r="D16" s="210"/>
      <c r="E16" s="174"/>
      <c r="F16" s="174"/>
      <c r="G16" s="177"/>
      <c r="H16" s="177"/>
      <c r="I16" s="168">
        <v>4500</v>
      </c>
      <c r="J16" s="168"/>
      <c r="K16" s="168"/>
      <c r="L16" s="168">
        <v>1055430629.7222281</v>
      </c>
      <c r="M16" s="153"/>
    </row>
    <row r="17" spans="1:13" x14ac:dyDescent="0.25">
      <c r="A17" s="145" t="s">
        <v>370</v>
      </c>
      <c r="B17" s="208" t="s">
        <v>372</v>
      </c>
      <c r="C17" s="217"/>
      <c r="D17" s="218"/>
      <c r="E17" s="174"/>
      <c r="F17" s="174"/>
      <c r="G17" s="177"/>
      <c r="H17" s="177"/>
      <c r="I17" s="168">
        <v>150</v>
      </c>
      <c r="J17" s="168"/>
      <c r="K17" s="168"/>
      <c r="L17" s="168">
        <v>1288913203.5439799</v>
      </c>
      <c r="M17" s="153"/>
    </row>
    <row r="18" spans="1:13" ht="15.6" customHeight="1" x14ac:dyDescent="0.25">
      <c r="A18" s="114" t="s">
        <v>373</v>
      </c>
      <c r="B18" s="208" t="s">
        <v>375</v>
      </c>
      <c r="C18" s="209"/>
      <c r="D18" s="210"/>
      <c r="E18" s="174"/>
      <c r="F18" s="174"/>
      <c r="G18" s="174"/>
      <c r="H18" s="174"/>
      <c r="I18" s="174"/>
      <c r="J18" s="174"/>
      <c r="K18" s="174"/>
      <c r="L18" s="179">
        <f>'Chi tiết Tr.hình'!L76</f>
        <v>2192182156.7627082</v>
      </c>
      <c r="M18" s="134"/>
    </row>
    <row r="19" spans="1:13" x14ac:dyDescent="0.25">
      <c r="A19" s="115"/>
      <c r="B19" s="8"/>
      <c r="C19" s="5"/>
      <c r="D19" s="1"/>
      <c r="E19" s="125"/>
      <c r="F19" s="167"/>
      <c r="G19" s="178"/>
      <c r="H19" s="167"/>
      <c r="I19" s="167"/>
      <c r="J19" s="167"/>
      <c r="K19" s="167"/>
      <c r="L19" s="167"/>
      <c r="M19" s="8"/>
    </row>
    <row r="20" spans="1:13" x14ac:dyDescent="0.25">
      <c r="A20" s="112"/>
      <c r="B20" s="112" t="s">
        <v>333</v>
      </c>
      <c r="C20" s="149"/>
      <c r="D20" s="150"/>
      <c r="E20" s="150"/>
      <c r="F20" s="150"/>
      <c r="G20" s="149"/>
      <c r="H20" s="149"/>
      <c r="I20" s="151">
        <f>I17+I16+I15+I14+I8</f>
        <v>100581</v>
      </c>
      <c r="J20" s="151"/>
      <c r="K20" s="151"/>
      <c r="L20" s="151">
        <f>L18+L17+L16+L15+L14+L8</f>
        <v>35789625881.541214</v>
      </c>
      <c r="M20" s="152"/>
    </row>
  </sheetData>
  <mergeCells count="9">
    <mergeCell ref="B18:D18"/>
    <mergeCell ref="A3:M3"/>
    <mergeCell ref="A4:M4"/>
    <mergeCell ref="A5:M5"/>
    <mergeCell ref="B17:D17"/>
    <mergeCell ref="B8:D8"/>
    <mergeCell ref="B14:D14"/>
    <mergeCell ref="B15:D15"/>
    <mergeCell ref="B16:D16"/>
  </mergeCells>
  <pageMargins left="0.45" right="0.2" top="0.5" bottom="0.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5" sqref="A5:M5"/>
    </sheetView>
  </sheetViews>
  <sheetFormatPr defaultColWidth="9.140625" defaultRowHeight="15" x14ac:dyDescent="0.25"/>
  <cols>
    <col min="1" max="1" width="4.85546875" style="119" bestFit="1" customWidth="1"/>
    <col min="2" max="2" width="21.140625" style="119" customWidth="1"/>
    <col min="3" max="3" width="20.5703125" style="119" customWidth="1"/>
    <col min="4" max="4" width="9.140625" style="136" customWidth="1"/>
    <col min="5" max="5" width="8.140625" style="136" customWidth="1"/>
    <col min="6" max="6" width="7.85546875" style="136" customWidth="1"/>
    <col min="7" max="7" width="0" style="119" hidden="1" customWidth="1"/>
    <col min="8" max="8" width="7.5703125" style="119" customWidth="1"/>
    <col min="9" max="9" width="10.5703125" style="119" customWidth="1"/>
    <col min="10" max="10" width="12.140625" style="119" customWidth="1"/>
    <col min="11" max="11" width="12.5703125" style="119" customWidth="1"/>
    <col min="12" max="12" width="20.140625" style="119" customWidth="1"/>
    <col min="13" max="13" width="11.28515625" style="119" customWidth="1"/>
    <col min="14" max="16384" width="9.140625" style="119"/>
  </cols>
  <sheetData>
    <row r="1" spans="1:13" x14ac:dyDescent="0.25">
      <c r="B1" s="119" t="s">
        <v>407</v>
      </c>
    </row>
    <row r="3" spans="1:13" ht="21" x14ac:dyDescent="0.25">
      <c r="A3" s="211" t="s">
        <v>23</v>
      </c>
      <c r="B3" s="211"/>
      <c r="C3" s="211"/>
      <c r="D3" s="211"/>
      <c r="E3" s="211"/>
      <c r="F3" s="211"/>
      <c r="G3" s="211"/>
      <c r="H3" s="211"/>
      <c r="I3" s="211"/>
      <c r="J3" s="219"/>
      <c r="K3" s="219"/>
      <c r="L3" s="219"/>
      <c r="M3" s="219"/>
    </row>
    <row r="4" spans="1:13" ht="18.75" x14ac:dyDescent="0.25">
      <c r="A4" s="213" t="s">
        <v>447</v>
      </c>
      <c r="B4" s="213"/>
      <c r="C4" s="213"/>
      <c r="D4" s="213"/>
      <c r="E4" s="213"/>
      <c r="F4" s="213"/>
      <c r="G4" s="213"/>
      <c r="H4" s="213"/>
      <c r="I4" s="213"/>
      <c r="J4" s="214"/>
      <c r="K4" s="214"/>
      <c r="L4" s="214"/>
      <c r="M4" s="214"/>
    </row>
    <row r="5" spans="1:13" ht="15.75" x14ac:dyDescent="0.25">
      <c r="A5" s="215" t="s">
        <v>448</v>
      </c>
      <c r="B5" s="220"/>
      <c r="C5" s="220"/>
      <c r="D5" s="220"/>
      <c r="E5" s="220"/>
      <c r="F5" s="220"/>
      <c r="G5" s="220"/>
      <c r="H5" s="220"/>
      <c r="I5" s="220"/>
      <c r="J5" s="221"/>
      <c r="K5" s="221"/>
      <c r="L5" s="221"/>
      <c r="M5" s="221"/>
    </row>
    <row r="7" spans="1:13" s="139" customFormat="1" ht="71.25" x14ac:dyDescent="0.25">
      <c r="A7" s="138" t="s">
        <v>0</v>
      </c>
      <c r="B7" s="138" t="s">
        <v>24</v>
      </c>
      <c r="C7" s="138" t="s">
        <v>25</v>
      </c>
      <c r="D7" s="138" t="s">
        <v>86</v>
      </c>
      <c r="E7" s="138" t="s">
        <v>26</v>
      </c>
      <c r="F7" s="138" t="s">
        <v>29</v>
      </c>
      <c r="G7" s="138" t="s">
        <v>27</v>
      </c>
      <c r="H7" s="138" t="s">
        <v>8</v>
      </c>
      <c r="I7" s="138" t="s">
        <v>28</v>
      </c>
      <c r="J7" s="138" t="s">
        <v>260</v>
      </c>
      <c r="K7" s="138" t="s">
        <v>261</v>
      </c>
      <c r="L7" s="138" t="s">
        <v>262</v>
      </c>
      <c r="M7" s="138" t="s">
        <v>312</v>
      </c>
    </row>
    <row r="8" spans="1:13" ht="90" customHeight="1" x14ac:dyDescent="0.25">
      <c r="A8" s="141" t="s">
        <v>1</v>
      </c>
      <c r="B8" s="208" t="s">
        <v>2</v>
      </c>
      <c r="C8" s="217"/>
      <c r="D8" s="218"/>
      <c r="E8" s="142"/>
      <c r="F8" s="143"/>
      <c r="G8" s="143"/>
      <c r="H8" s="143"/>
      <c r="I8" s="168">
        <v>50600</v>
      </c>
      <c r="J8" s="168"/>
      <c r="K8" s="168"/>
      <c r="L8" s="168">
        <f>SUM(L9:L12)</f>
        <v>12357904876.962709</v>
      </c>
      <c r="M8" s="144"/>
    </row>
    <row r="9" spans="1:13" x14ac:dyDescent="0.25">
      <c r="A9" s="131">
        <v>1</v>
      </c>
      <c r="B9" s="103" t="s">
        <v>9</v>
      </c>
      <c r="C9" s="121"/>
      <c r="D9" s="104"/>
      <c r="E9" s="105"/>
      <c r="F9" s="117"/>
      <c r="G9" s="117"/>
      <c r="H9" s="117"/>
      <c r="I9" s="172">
        <v>16425</v>
      </c>
      <c r="J9" s="172"/>
      <c r="K9" s="172"/>
      <c r="L9" s="172">
        <v>4005780625.6961722</v>
      </c>
      <c r="M9" s="118"/>
    </row>
    <row r="10" spans="1:13" ht="30" customHeight="1" x14ac:dyDescent="0.25">
      <c r="A10" s="131">
        <v>2</v>
      </c>
      <c r="B10" s="103" t="s">
        <v>352</v>
      </c>
      <c r="C10" s="184"/>
      <c r="D10" s="184"/>
      <c r="E10" s="184"/>
      <c r="F10" s="117"/>
      <c r="G10" s="117"/>
      <c r="H10" s="117"/>
      <c r="I10" s="172">
        <v>30875</v>
      </c>
      <c r="J10" s="117"/>
      <c r="K10" s="172"/>
      <c r="L10" s="172">
        <v>7334943245.2773046</v>
      </c>
      <c r="M10" s="118"/>
    </row>
    <row r="11" spans="1:13" x14ac:dyDescent="0.25">
      <c r="A11" s="131">
        <v>3</v>
      </c>
      <c r="B11" s="103" t="s">
        <v>12</v>
      </c>
      <c r="C11" s="103"/>
      <c r="D11" s="104"/>
      <c r="E11" s="105"/>
      <c r="F11" s="129"/>
      <c r="G11" s="127"/>
      <c r="H11" s="173"/>
      <c r="I11" s="172">
        <v>0</v>
      </c>
      <c r="J11" s="172">
        <v>0</v>
      </c>
      <c r="K11" s="172">
        <v>0</v>
      </c>
      <c r="L11" s="172">
        <v>187320072.34043121</v>
      </c>
      <c r="M11" s="118"/>
    </row>
    <row r="12" spans="1:13" ht="30" x14ac:dyDescent="0.25">
      <c r="A12" s="131">
        <v>4</v>
      </c>
      <c r="B12" s="103" t="s">
        <v>302</v>
      </c>
      <c r="C12" s="103"/>
      <c r="D12" s="104"/>
      <c r="E12" s="105"/>
      <c r="F12" s="170"/>
      <c r="G12" s="127"/>
      <c r="H12" s="171"/>
      <c r="I12" s="172">
        <v>3300</v>
      </c>
      <c r="J12" s="172"/>
      <c r="K12" s="172"/>
      <c r="L12" s="172">
        <v>829860933.6488024</v>
      </c>
      <c r="M12" s="118"/>
    </row>
    <row r="13" spans="1:13" ht="55.5" customHeight="1" x14ac:dyDescent="0.25">
      <c r="A13" s="145" t="s">
        <v>6</v>
      </c>
      <c r="B13" s="208" t="s">
        <v>3</v>
      </c>
      <c r="C13" s="217"/>
      <c r="D13" s="218"/>
      <c r="E13" s="174"/>
      <c r="F13" s="146"/>
      <c r="G13" s="147"/>
      <c r="H13" s="148"/>
      <c r="I13" s="168">
        <v>240</v>
      </c>
      <c r="J13" s="146"/>
      <c r="K13" s="168"/>
      <c r="L13" s="168">
        <v>89862837.326745391</v>
      </c>
      <c r="M13" s="135"/>
    </row>
    <row r="14" spans="1:13" ht="58.5" customHeight="1" x14ac:dyDescent="0.25">
      <c r="A14" s="145" t="s">
        <v>309</v>
      </c>
      <c r="B14" s="208" t="s">
        <v>4</v>
      </c>
      <c r="C14" s="217"/>
      <c r="D14" s="218"/>
      <c r="E14" s="176"/>
      <c r="F14" s="176"/>
      <c r="G14" s="147"/>
      <c r="H14" s="148"/>
      <c r="I14" s="168">
        <v>5475</v>
      </c>
      <c r="J14" s="146"/>
      <c r="K14" s="168"/>
      <c r="L14" s="168">
        <v>1126121342.6833572</v>
      </c>
      <c r="M14" s="135"/>
    </row>
    <row r="15" spans="1:13" ht="144.94999999999999" customHeight="1" x14ac:dyDescent="0.25">
      <c r="A15" s="145" t="s">
        <v>7</v>
      </c>
      <c r="B15" s="208" t="s">
        <v>5</v>
      </c>
      <c r="C15" s="217"/>
      <c r="D15" s="218"/>
      <c r="E15" s="176"/>
      <c r="F15" s="176"/>
      <c r="G15" s="147"/>
      <c r="H15" s="148"/>
      <c r="I15" s="168">
        <v>4140</v>
      </c>
      <c r="J15" s="148"/>
      <c r="K15" s="168"/>
      <c r="L15" s="168">
        <v>827148490.87086928</v>
      </c>
      <c r="M15" s="135"/>
    </row>
    <row r="16" spans="1:13" x14ac:dyDescent="0.25">
      <c r="A16" s="107" t="s">
        <v>333</v>
      </c>
      <c r="B16" s="107"/>
      <c r="C16" s="133"/>
      <c r="D16" s="134"/>
      <c r="E16" s="134"/>
      <c r="F16" s="134"/>
      <c r="G16" s="133"/>
      <c r="H16" s="133"/>
      <c r="I16" s="135">
        <v>60455</v>
      </c>
      <c r="J16" s="135"/>
      <c r="K16" s="135"/>
      <c r="L16" s="135">
        <f>L15+L14+L13+L8</f>
        <v>14401037547.843681</v>
      </c>
      <c r="M16" s="144"/>
    </row>
  </sheetData>
  <mergeCells count="7">
    <mergeCell ref="B15:D15"/>
    <mergeCell ref="A3:M3"/>
    <mergeCell ref="A4:M4"/>
    <mergeCell ref="A5:M5"/>
    <mergeCell ref="B8:D8"/>
    <mergeCell ref="B13:D13"/>
    <mergeCell ref="B14:D14"/>
  </mergeCells>
  <pageMargins left="0.45" right="0.2"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workbookViewId="0">
      <selection activeCell="N1" sqref="N1:N1048576"/>
    </sheetView>
  </sheetViews>
  <sheetFormatPr defaultColWidth="9.140625" defaultRowHeight="15.75" x14ac:dyDescent="0.25"/>
  <cols>
    <col min="1" max="1" width="4.85546875" style="2" bestFit="1" customWidth="1"/>
    <col min="2" max="2" width="24" style="2" customWidth="1"/>
    <col min="3" max="3" width="19.5703125" style="2" customWidth="1"/>
    <col min="4" max="4" width="15.28515625" style="7" customWidth="1"/>
    <col min="5" max="5" width="8.140625" style="7" customWidth="1"/>
    <col min="6" max="6" width="9.140625" style="7"/>
    <col min="7" max="7" width="0" style="2" hidden="1" customWidth="1"/>
    <col min="8" max="8" width="9.140625" style="2"/>
    <col min="9" max="9" width="11.42578125" style="2" customWidth="1"/>
    <col min="10" max="10" width="12.85546875" style="2" customWidth="1"/>
    <col min="11" max="11" width="12.5703125" style="2" customWidth="1"/>
    <col min="12" max="12" width="17.85546875" style="2" customWidth="1"/>
    <col min="13" max="13" width="12.42578125" style="2" customWidth="1"/>
    <col min="14" max="16384" width="9.140625" style="2"/>
  </cols>
  <sheetData>
    <row r="1" spans="1:13" x14ac:dyDescent="0.25">
      <c r="B1" s="2" t="s">
        <v>405</v>
      </c>
    </row>
    <row r="3" spans="1:13" ht="20.25" x14ac:dyDescent="0.25">
      <c r="A3" s="211" t="s">
        <v>23</v>
      </c>
      <c r="B3" s="211"/>
      <c r="C3" s="211"/>
      <c r="D3" s="211"/>
      <c r="E3" s="211"/>
      <c r="F3" s="211"/>
      <c r="G3" s="211"/>
      <c r="H3" s="211"/>
      <c r="I3" s="211"/>
      <c r="J3" s="212"/>
      <c r="K3" s="212"/>
      <c r="L3" s="212"/>
      <c r="M3" s="212"/>
    </row>
    <row r="4" spans="1:13" ht="18.75" x14ac:dyDescent="0.25">
      <c r="A4" s="213" t="s">
        <v>446</v>
      </c>
      <c r="B4" s="213"/>
      <c r="C4" s="213"/>
      <c r="D4" s="213"/>
      <c r="E4" s="213"/>
      <c r="F4" s="213"/>
      <c r="G4" s="213"/>
      <c r="H4" s="213"/>
      <c r="I4" s="213"/>
      <c r="J4" s="214"/>
      <c r="K4" s="214"/>
      <c r="L4" s="214"/>
      <c r="M4" s="214"/>
    </row>
    <row r="5" spans="1:13" x14ac:dyDescent="0.25">
      <c r="A5" s="215" t="s">
        <v>448</v>
      </c>
      <c r="B5" s="215"/>
      <c r="C5" s="215"/>
      <c r="D5" s="215"/>
      <c r="E5" s="215"/>
      <c r="F5" s="215"/>
      <c r="G5" s="215"/>
      <c r="H5" s="215"/>
      <c r="I5" s="215"/>
      <c r="J5" s="216"/>
      <c r="K5" s="216"/>
      <c r="L5" s="216"/>
      <c r="M5" s="216"/>
    </row>
    <row r="7" spans="1:13" s="4" customFormat="1" ht="94.5" x14ac:dyDescent="0.25">
      <c r="A7" s="3" t="s">
        <v>0</v>
      </c>
      <c r="B7" s="3" t="s">
        <v>24</v>
      </c>
      <c r="C7" s="3" t="s">
        <v>25</v>
      </c>
      <c r="D7" s="3" t="s">
        <v>86</v>
      </c>
      <c r="E7" s="3" t="s">
        <v>26</v>
      </c>
      <c r="F7" s="3" t="s">
        <v>29</v>
      </c>
      <c r="G7" s="3" t="s">
        <v>27</v>
      </c>
      <c r="H7" s="3" t="s">
        <v>8</v>
      </c>
      <c r="I7" s="3" t="s">
        <v>377</v>
      </c>
      <c r="J7" s="3" t="s">
        <v>260</v>
      </c>
      <c r="K7" s="3" t="s">
        <v>261</v>
      </c>
      <c r="L7" s="3" t="s">
        <v>262</v>
      </c>
      <c r="M7" s="3" t="s">
        <v>312</v>
      </c>
    </row>
    <row r="8" spans="1:13" ht="87" customHeight="1" x14ac:dyDescent="0.25">
      <c r="A8" s="145" t="s">
        <v>1</v>
      </c>
      <c r="B8" s="208" t="s">
        <v>2</v>
      </c>
      <c r="C8" s="209"/>
      <c r="D8" s="210"/>
      <c r="E8" s="142"/>
      <c r="F8" s="143"/>
      <c r="G8" s="143"/>
      <c r="H8" s="143"/>
      <c r="I8" s="168">
        <f>I9+I15+I26+I30+I35+I53</f>
        <v>87686</v>
      </c>
      <c r="J8" s="168"/>
      <c r="K8" s="168"/>
      <c r="L8" s="168">
        <f>L9+L15+L26+L30+L35+L53</f>
        <v>30330630650.907406</v>
      </c>
      <c r="M8" s="135"/>
    </row>
    <row r="9" spans="1:13" ht="45.75" customHeight="1" x14ac:dyDescent="0.25">
      <c r="A9" s="120">
        <v>1</v>
      </c>
      <c r="B9" s="113" t="s">
        <v>9</v>
      </c>
      <c r="C9" s="121"/>
      <c r="D9" s="104"/>
      <c r="E9" s="105"/>
      <c r="F9" s="117"/>
      <c r="G9" s="117"/>
      <c r="H9" s="117"/>
      <c r="I9" s="169">
        <f t="shared" ref="I9" si="0">SUM(I10:I14)</f>
        <v>21900</v>
      </c>
      <c r="J9" s="169"/>
      <c r="K9" s="169"/>
      <c r="L9" s="169">
        <f>SUM(L10:L14)</f>
        <v>6562160079.5163383</v>
      </c>
      <c r="M9" s="118"/>
    </row>
    <row r="10" spans="1:13" ht="45" x14ac:dyDescent="0.25">
      <c r="A10" s="115" t="s">
        <v>30</v>
      </c>
      <c r="B10" s="8" t="s">
        <v>20</v>
      </c>
      <c r="C10" s="199" t="s">
        <v>327</v>
      </c>
      <c r="D10" s="106" t="s">
        <v>323</v>
      </c>
      <c r="E10" s="6"/>
      <c r="F10" s="167">
        <v>10</v>
      </c>
      <c r="G10" s="167"/>
      <c r="H10" s="167">
        <v>365</v>
      </c>
      <c r="I10" s="167">
        <f t="shared" ref="I10:I14" si="1">F10*H10</f>
        <v>3650</v>
      </c>
      <c r="J10" s="167">
        <v>3845926.0292888731</v>
      </c>
      <c r="K10" s="167">
        <f t="shared" ref="K10:K14" si="2">J10*0.6</f>
        <v>2307555.6175733237</v>
      </c>
      <c r="L10" s="167">
        <f t="shared" ref="L10:L14" si="3">K10*H10</f>
        <v>842257800.41426313</v>
      </c>
      <c r="M10" s="8" t="s">
        <v>313</v>
      </c>
    </row>
    <row r="11" spans="1:13" ht="30" x14ac:dyDescent="0.25">
      <c r="A11" s="115" t="s">
        <v>31</v>
      </c>
      <c r="B11" s="8" t="s">
        <v>22</v>
      </c>
      <c r="C11" s="8" t="s">
        <v>325</v>
      </c>
      <c r="D11" s="106" t="s">
        <v>324</v>
      </c>
      <c r="E11" s="6"/>
      <c r="F11" s="167">
        <v>5</v>
      </c>
      <c r="G11" s="167"/>
      <c r="H11" s="167">
        <v>365</v>
      </c>
      <c r="I11" s="167">
        <f t="shared" si="1"/>
        <v>1825</v>
      </c>
      <c r="J11" s="167">
        <v>3035543.1886340925</v>
      </c>
      <c r="K11" s="167">
        <f t="shared" si="2"/>
        <v>1821325.9131804553</v>
      </c>
      <c r="L11" s="167">
        <f t="shared" si="3"/>
        <v>664783958.31086624</v>
      </c>
      <c r="M11" s="8" t="s">
        <v>313</v>
      </c>
    </row>
    <row r="12" spans="1:13" ht="30" x14ac:dyDescent="0.25">
      <c r="A12" s="115" t="s">
        <v>32</v>
      </c>
      <c r="B12" s="8" t="s">
        <v>145</v>
      </c>
      <c r="C12" s="8" t="s">
        <v>53</v>
      </c>
      <c r="D12" s="106" t="s">
        <v>56</v>
      </c>
      <c r="E12" s="6"/>
      <c r="F12" s="167">
        <v>5</v>
      </c>
      <c r="G12" s="167"/>
      <c r="H12" s="167">
        <v>365</v>
      </c>
      <c r="I12" s="167">
        <f t="shared" si="1"/>
        <v>1825</v>
      </c>
      <c r="J12" s="167">
        <v>2025182.8816073381</v>
      </c>
      <c r="K12" s="167">
        <f t="shared" si="2"/>
        <v>1215109.7289644028</v>
      </c>
      <c r="L12" s="167">
        <f t="shared" si="3"/>
        <v>443515051.072007</v>
      </c>
      <c r="M12" s="8"/>
    </row>
    <row r="13" spans="1:13" ht="30" x14ac:dyDescent="0.25">
      <c r="A13" s="115" t="s">
        <v>33</v>
      </c>
      <c r="B13" s="8" t="s">
        <v>284</v>
      </c>
      <c r="C13" s="8" t="s">
        <v>47</v>
      </c>
      <c r="D13" s="106" t="s">
        <v>49</v>
      </c>
      <c r="E13" s="6"/>
      <c r="F13" s="167">
        <v>10</v>
      </c>
      <c r="G13" s="167"/>
      <c r="H13" s="167">
        <v>365</v>
      </c>
      <c r="I13" s="167">
        <f t="shared" si="1"/>
        <v>3650</v>
      </c>
      <c r="J13" s="167">
        <v>5504507.163631822</v>
      </c>
      <c r="K13" s="167">
        <f t="shared" si="2"/>
        <v>3302704.2981790933</v>
      </c>
      <c r="L13" s="167">
        <f t="shared" si="3"/>
        <v>1205487068.8353691</v>
      </c>
      <c r="M13" s="8"/>
    </row>
    <row r="14" spans="1:13" ht="51.6" customHeight="1" x14ac:dyDescent="0.25">
      <c r="A14" s="115" t="s">
        <v>34</v>
      </c>
      <c r="B14" s="8" t="s">
        <v>297</v>
      </c>
      <c r="C14" s="8" t="s">
        <v>36</v>
      </c>
      <c r="D14" s="106" t="s">
        <v>45</v>
      </c>
      <c r="E14" s="6"/>
      <c r="F14" s="167">
        <v>30</v>
      </c>
      <c r="G14" s="167"/>
      <c r="H14" s="167">
        <v>365</v>
      </c>
      <c r="I14" s="167">
        <f t="shared" si="1"/>
        <v>10950</v>
      </c>
      <c r="J14" s="167">
        <v>15553042.01316819</v>
      </c>
      <c r="K14" s="167">
        <f t="shared" si="2"/>
        <v>9331825.2079009134</v>
      </c>
      <c r="L14" s="167">
        <f t="shared" si="3"/>
        <v>3406116200.8838334</v>
      </c>
      <c r="M14" s="8"/>
    </row>
    <row r="15" spans="1:13" ht="30" customHeight="1" x14ac:dyDescent="0.25">
      <c r="A15" s="120">
        <v>2</v>
      </c>
      <c r="B15" s="113" t="s">
        <v>328</v>
      </c>
      <c r="C15" s="122"/>
      <c r="D15" s="122"/>
      <c r="E15" s="122"/>
      <c r="F15" s="117"/>
      <c r="G15" s="123"/>
      <c r="H15" s="124"/>
      <c r="I15" s="169">
        <f>SUM(I16:I25)</f>
        <v>49730</v>
      </c>
      <c r="J15" s="169"/>
      <c r="K15" s="169"/>
      <c r="L15" s="169">
        <f>SUM(L16:L25)</f>
        <v>17682357878.520195</v>
      </c>
      <c r="M15" s="118"/>
    </row>
    <row r="16" spans="1:13" ht="60" x14ac:dyDescent="0.25">
      <c r="A16" s="115" t="s">
        <v>75</v>
      </c>
      <c r="B16" s="8" t="s">
        <v>16</v>
      </c>
      <c r="C16" s="8" t="s">
        <v>89</v>
      </c>
      <c r="D16" s="1" t="s">
        <v>42</v>
      </c>
      <c r="E16" s="6" t="s">
        <v>87</v>
      </c>
      <c r="F16" s="167">
        <v>20</v>
      </c>
      <c r="G16" s="167" t="s">
        <v>41</v>
      </c>
      <c r="H16" s="167">
        <v>365</v>
      </c>
      <c r="I16" s="167">
        <f t="shared" ref="I16:I29" si="4">F16*H16</f>
        <v>7300</v>
      </c>
      <c r="J16" s="167">
        <v>11623297.097036369</v>
      </c>
      <c r="K16" s="167">
        <f t="shared" ref="K16:K24" si="5">J16*0.6</f>
        <v>6973978.2582218209</v>
      </c>
      <c r="L16" s="167">
        <f t="shared" ref="L16:L24" si="6">K16*H16</f>
        <v>2545502064.2509646</v>
      </c>
      <c r="M16" s="8"/>
    </row>
    <row r="17" spans="1:13" ht="45" x14ac:dyDescent="0.25">
      <c r="A17" s="115" t="s">
        <v>76</v>
      </c>
      <c r="B17" s="8" t="s">
        <v>18</v>
      </c>
      <c r="C17" s="5" t="s">
        <v>35</v>
      </c>
      <c r="D17" s="1" t="s">
        <v>43</v>
      </c>
      <c r="E17" s="6" t="s">
        <v>88</v>
      </c>
      <c r="F17" s="167">
        <v>10</v>
      </c>
      <c r="G17" s="167" t="s">
        <v>41</v>
      </c>
      <c r="H17" s="167">
        <v>365</v>
      </c>
      <c r="I17" s="167">
        <f t="shared" si="4"/>
        <v>3650</v>
      </c>
      <c r="J17" s="167">
        <v>6215072.1624954576</v>
      </c>
      <c r="K17" s="167">
        <f t="shared" si="5"/>
        <v>3729043.2974972744</v>
      </c>
      <c r="L17" s="167">
        <f t="shared" si="6"/>
        <v>1361100803.5865052</v>
      </c>
      <c r="M17" s="8"/>
    </row>
    <row r="18" spans="1:13" ht="45" x14ac:dyDescent="0.25">
      <c r="A18" s="115" t="s">
        <v>77</v>
      </c>
      <c r="B18" s="8" t="s">
        <v>17</v>
      </c>
      <c r="C18" s="5" t="s">
        <v>35</v>
      </c>
      <c r="D18" s="1" t="s">
        <v>44</v>
      </c>
      <c r="E18" s="6" t="s">
        <v>39</v>
      </c>
      <c r="F18" s="167">
        <v>15</v>
      </c>
      <c r="G18" s="167" t="s">
        <v>41</v>
      </c>
      <c r="H18" s="167">
        <v>365</v>
      </c>
      <c r="I18" s="167">
        <f t="shared" si="4"/>
        <v>5475</v>
      </c>
      <c r="J18" s="167">
        <v>8759166.8586295489</v>
      </c>
      <c r="K18" s="167">
        <f t="shared" si="5"/>
        <v>5255500.1151777292</v>
      </c>
      <c r="L18" s="167">
        <f t="shared" si="6"/>
        <v>1918257542.0398712</v>
      </c>
      <c r="M18" s="8"/>
    </row>
    <row r="19" spans="1:13" ht="45" x14ac:dyDescent="0.25">
      <c r="A19" s="115" t="s">
        <v>78</v>
      </c>
      <c r="B19" s="8" t="s">
        <v>415</v>
      </c>
      <c r="C19" s="5" t="s">
        <v>35</v>
      </c>
      <c r="D19" s="1" t="s">
        <v>42</v>
      </c>
      <c r="E19" s="6" t="s">
        <v>40</v>
      </c>
      <c r="F19" s="167">
        <v>20</v>
      </c>
      <c r="G19" s="167" t="s">
        <v>41</v>
      </c>
      <c r="H19" s="167">
        <v>365</v>
      </c>
      <c r="I19" s="167">
        <f t="shared" si="4"/>
        <v>7300</v>
      </c>
      <c r="J19" s="167">
        <v>11623297.097036369</v>
      </c>
      <c r="K19" s="167">
        <f t="shared" si="5"/>
        <v>6973978.2582218209</v>
      </c>
      <c r="L19" s="167">
        <f t="shared" si="6"/>
        <v>2545502064.2509646</v>
      </c>
      <c r="M19" s="8"/>
    </row>
    <row r="20" spans="1:13" ht="45" x14ac:dyDescent="0.25">
      <c r="A20" s="115" t="s">
        <v>79</v>
      </c>
      <c r="B20" s="8" t="s">
        <v>19</v>
      </c>
      <c r="C20" s="5" t="s">
        <v>35</v>
      </c>
      <c r="D20" s="1" t="s">
        <v>42</v>
      </c>
      <c r="E20" s="6"/>
      <c r="F20" s="167">
        <v>20</v>
      </c>
      <c r="G20" s="167"/>
      <c r="H20" s="167">
        <v>365</v>
      </c>
      <c r="I20" s="167">
        <f t="shared" si="4"/>
        <v>7300</v>
      </c>
      <c r="J20" s="167">
        <v>11623297.097036369</v>
      </c>
      <c r="K20" s="167">
        <f t="shared" si="5"/>
        <v>6973978.2582218209</v>
      </c>
      <c r="L20" s="167">
        <f t="shared" si="6"/>
        <v>2545502064.2509646</v>
      </c>
      <c r="M20" s="8"/>
    </row>
    <row r="21" spans="1:13" ht="30" x14ac:dyDescent="0.25">
      <c r="A21" s="115" t="s">
        <v>334</v>
      </c>
      <c r="B21" s="8" t="s">
        <v>21</v>
      </c>
      <c r="C21" s="5" t="s">
        <v>37</v>
      </c>
      <c r="D21" s="1" t="s">
        <v>278</v>
      </c>
      <c r="E21" s="6"/>
      <c r="F21" s="167">
        <v>120</v>
      </c>
      <c r="G21" s="167"/>
      <c r="H21" s="167">
        <v>6</v>
      </c>
      <c r="I21" s="167">
        <f t="shared" si="4"/>
        <v>720</v>
      </c>
      <c r="J21" s="167">
        <v>53684620.290848851</v>
      </c>
      <c r="K21" s="167">
        <f t="shared" si="5"/>
        <v>32210772.174509309</v>
      </c>
      <c r="L21" s="167">
        <f t="shared" si="6"/>
        <v>193264633.04705584</v>
      </c>
      <c r="M21" s="8"/>
    </row>
    <row r="22" spans="1:13" x14ac:dyDescent="0.25">
      <c r="A22" s="115" t="s">
        <v>335</v>
      </c>
      <c r="B22" s="5" t="s">
        <v>378</v>
      </c>
      <c r="C22" s="5" t="s">
        <v>37</v>
      </c>
      <c r="D22" s="1" t="s">
        <v>278</v>
      </c>
      <c r="E22" s="6"/>
      <c r="F22" s="167">
        <v>120</v>
      </c>
      <c r="G22" s="167"/>
      <c r="H22" s="167">
        <v>1</v>
      </c>
      <c r="I22" s="167">
        <f t="shared" si="4"/>
        <v>120</v>
      </c>
      <c r="J22" s="167">
        <v>53684620.290848851</v>
      </c>
      <c r="K22" s="167">
        <f t="shared" si="5"/>
        <v>32210772.174509309</v>
      </c>
      <c r="L22" s="167">
        <f t="shared" si="6"/>
        <v>32210772.174509309</v>
      </c>
      <c r="M22" s="5"/>
    </row>
    <row r="23" spans="1:13" ht="30" x14ac:dyDescent="0.25">
      <c r="A23" s="115" t="s">
        <v>336</v>
      </c>
      <c r="B23" s="5" t="s">
        <v>295</v>
      </c>
      <c r="C23" s="5" t="s">
        <v>37</v>
      </c>
      <c r="D23" s="1" t="s">
        <v>329</v>
      </c>
      <c r="E23" s="6"/>
      <c r="F23" s="167">
        <v>45</v>
      </c>
      <c r="G23" s="167"/>
      <c r="H23" s="167">
        <v>365</v>
      </c>
      <c r="I23" s="167">
        <f t="shared" si="4"/>
        <v>16425</v>
      </c>
      <c r="J23" s="167">
        <v>28103110.528102409</v>
      </c>
      <c r="K23" s="167">
        <f t="shared" si="5"/>
        <v>16861866.316861443</v>
      </c>
      <c r="L23" s="167">
        <f t="shared" si="6"/>
        <v>6154581205.6544266</v>
      </c>
      <c r="M23" s="5"/>
    </row>
    <row r="24" spans="1:13" ht="30" x14ac:dyDescent="0.25">
      <c r="A24" s="115" t="s">
        <v>337</v>
      </c>
      <c r="B24" s="5" t="s">
        <v>296</v>
      </c>
      <c r="C24" s="5" t="s">
        <v>37</v>
      </c>
      <c r="D24" s="1" t="s">
        <v>263</v>
      </c>
      <c r="E24" s="6"/>
      <c r="F24" s="167">
        <v>60</v>
      </c>
      <c r="G24" s="167"/>
      <c r="H24" s="167">
        <v>6</v>
      </c>
      <c r="I24" s="167">
        <f t="shared" si="4"/>
        <v>360</v>
      </c>
      <c r="J24" s="167">
        <v>33228980.438833512</v>
      </c>
      <c r="K24" s="167">
        <f t="shared" si="5"/>
        <v>19937388.263300106</v>
      </c>
      <c r="L24" s="167">
        <f t="shared" si="6"/>
        <v>119624329.57980064</v>
      </c>
      <c r="M24" s="5" t="s">
        <v>330</v>
      </c>
    </row>
    <row r="25" spans="1:13" ht="30" x14ac:dyDescent="0.25">
      <c r="A25" s="182" t="s">
        <v>425</v>
      </c>
      <c r="B25" s="5" t="s">
        <v>426</v>
      </c>
      <c r="C25" s="5" t="s">
        <v>37</v>
      </c>
      <c r="D25" s="1" t="s">
        <v>427</v>
      </c>
      <c r="E25" s="6"/>
      <c r="F25" s="167">
        <v>180</v>
      </c>
      <c r="G25" s="167"/>
      <c r="H25" s="187">
        <v>6</v>
      </c>
      <c r="I25" s="167">
        <f t="shared" si="4"/>
        <v>1080</v>
      </c>
      <c r="J25" s="167">
        <f>'[1]Bieu2 DG-TH'!$E$394</f>
        <v>74114555.468091443</v>
      </c>
      <c r="K25" s="167">
        <f t="shared" ref="K25" si="7">J25*0.6</f>
        <v>44468733.280854866</v>
      </c>
      <c r="L25" s="167">
        <f t="shared" ref="L25" si="8">K25*H25</f>
        <v>266812399.6851292</v>
      </c>
      <c r="M25" s="5"/>
    </row>
    <row r="26" spans="1:13" x14ac:dyDescent="0.25">
      <c r="A26" s="120">
        <v>3</v>
      </c>
      <c r="B26" s="113" t="s">
        <v>11</v>
      </c>
      <c r="C26" s="103"/>
      <c r="D26" s="104"/>
      <c r="E26" s="105"/>
      <c r="F26" s="170"/>
      <c r="G26" s="127"/>
      <c r="H26" s="171"/>
      <c r="I26" s="169">
        <f>SUM(I27:I29)</f>
        <v>4010</v>
      </c>
      <c r="J26" s="172">
        <v>0</v>
      </c>
      <c r="K26" s="172">
        <f t="shared" ref="K26:K29" si="9">J26*0.6</f>
        <v>0</v>
      </c>
      <c r="L26" s="169">
        <f>SUM(L27:L29)</f>
        <v>1324384423.5698166</v>
      </c>
      <c r="M26" s="118"/>
    </row>
    <row r="27" spans="1:13" ht="30" x14ac:dyDescent="0.25">
      <c r="A27" s="126" t="s">
        <v>320</v>
      </c>
      <c r="B27" s="5" t="s">
        <v>298</v>
      </c>
      <c r="C27" s="5" t="s">
        <v>47</v>
      </c>
      <c r="D27" s="1" t="s">
        <v>49</v>
      </c>
      <c r="E27" s="6"/>
      <c r="F27" s="167">
        <v>10</v>
      </c>
      <c r="G27" s="167"/>
      <c r="H27" s="167">
        <v>24</v>
      </c>
      <c r="I27" s="167">
        <f t="shared" si="4"/>
        <v>240</v>
      </c>
      <c r="J27" s="167">
        <v>5504507.163631822</v>
      </c>
      <c r="K27" s="167">
        <f t="shared" si="9"/>
        <v>3302704.2981790933</v>
      </c>
      <c r="L27" s="167">
        <f t="shared" ref="L27:L29" si="10">K27*H27</f>
        <v>79264903.156298235</v>
      </c>
      <c r="M27" s="8"/>
    </row>
    <row r="28" spans="1:13" ht="30" x14ac:dyDescent="0.25">
      <c r="A28" s="126" t="s">
        <v>321</v>
      </c>
      <c r="B28" s="5" t="s">
        <v>270</v>
      </c>
      <c r="C28" s="5" t="s">
        <v>47</v>
      </c>
      <c r="D28" s="1" t="s">
        <v>49</v>
      </c>
      <c r="E28" s="6"/>
      <c r="F28" s="167">
        <v>10</v>
      </c>
      <c r="G28" s="167"/>
      <c r="H28" s="167">
        <v>12</v>
      </c>
      <c r="I28" s="167">
        <f t="shared" si="4"/>
        <v>120</v>
      </c>
      <c r="J28" s="167">
        <v>5504507.163631822</v>
      </c>
      <c r="K28" s="167">
        <f t="shared" si="9"/>
        <v>3302704.2981790933</v>
      </c>
      <c r="L28" s="167">
        <f t="shared" si="10"/>
        <v>39632451.578149118</v>
      </c>
      <c r="M28" s="8"/>
    </row>
    <row r="29" spans="1:13" ht="30" x14ac:dyDescent="0.25">
      <c r="A29" s="126" t="s">
        <v>322</v>
      </c>
      <c r="B29" s="5" t="s">
        <v>171</v>
      </c>
      <c r="C29" s="5" t="s">
        <v>47</v>
      </c>
      <c r="D29" s="1" t="s">
        <v>49</v>
      </c>
      <c r="E29" s="6"/>
      <c r="F29" s="167">
        <v>10</v>
      </c>
      <c r="G29" s="167"/>
      <c r="H29" s="167">
        <v>365</v>
      </c>
      <c r="I29" s="167">
        <f t="shared" si="4"/>
        <v>3650</v>
      </c>
      <c r="J29" s="167">
        <v>5504507.163631822</v>
      </c>
      <c r="K29" s="167">
        <f t="shared" si="9"/>
        <v>3302704.2981790933</v>
      </c>
      <c r="L29" s="167">
        <f t="shared" si="10"/>
        <v>1205487068.8353691</v>
      </c>
      <c r="M29" s="8"/>
    </row>
    <row r="30" spans="1:13" x14ac:dyDescent="0.25">
      <c r="A30" s="120">
        <v>4</v>
      </c>
      <c r="B30" s="113" t="s">
        <v>12</v>
      </c>
      <c r="C30" s="103"/>
      <c r="D30" s="104"/>
      <c r="E30" s="105"/>
      <c r="F30" s="129"/>
      <c r="G30" s="127"/>
      <c r="H30" s="173"/>
      <c r="I30" s="169">
        <f>SUM(I31:I34)</f>
        <v>1780</v>
      </c>
      <c r="J30" s="169"/>
      <c r="K30" s="169"/>
      <c r="L30" s="169">
        <f>SUM(L31:L34)</f>
        <v>597281665.20824218</v>
      </c>
      <c r="M30" s="118"/>
    </row>
    <row r="31" spans="1:13" ht="30" x14ac:dyDescent="0.25">
      <c r="A31" s="126" t="s">
        <v>339</v>
      </c>
      <c r="B31" s="5" t="s">
        <v>299</v>
      </c>
      <c r="C31" s="5" t="s">
        <v>47</v>
      </c>
      <c r="D31" s="1" t="s">
        <v>49</v>
      </c>
      <c r="E31" s="6"/>
      <c r="F31" s="167">
        <v>10</v>
      </c>
      <c r="G31" s="167"/>
      <c r="H31" s="167">
        <v>24</v>
      </c>
      <c r="I31" s="167">
        <f t="shared" ref="I31:I34" si="11">F31*H31</f>
        <v>240</v>
      </c>
      <c r="J31" s="167">
        <v>5504507.163631822</v>
      </c>
      <c r="K31" s="167">
        <f t="shared" ref="K31:K34" si="12">J31*0.6</f>
        <v>3302704.2981790933</v>
      </c>
      <c r="L31" s="167">
        <f t="shared" ref="L31:L34" si="13">K31*H31</f>
        <v>79264903.156298235</v>
      </c>
      <c r="M31" s="8"/>
    </row>
    <row r="32" spans="1:13" ht="45" x14ac:dyDescent="0.25">
      <c r="A32" s="126" t="s">
        <v>340</v>
      </c>
      <c r="B32" s="5" t="s">
        <v>300</v>
      </c>
      <c r="C32" s="5" t="s">
        <v>47</v>
      </c>
      <c r="D32" s="1" t="s">
        <v>49</v>
      </c>
      <c r="E32" s="6"/>
      <c r="F32" s="167">
        <v>10</v>
      </c>
      <c r="G32" s="167"/>
      <c r="H32" s="167">
        <v>26</v>
      </c>
      <c r="I32" s="167">
        <f t="shared" si="11"/>
        <v>260</v>
      </c>
      <c r="J32" s="167">
        <v>5504507.163631822</v>
      </c>
      <c r="K32" s="167">
        <f t="shared" si="12"/>
        <v>3302704.2981790933</v>
      </c>
      <c r="L32" s="167">
        <f t="shared" si="13"/>
        <v>85870311.75265643</v>
      </c>
      <c r="M32" s="8"/>
    </row>
    <row r="33" spans="1:13" ht="45" x14ac:dyDescent="0.25">
      <c r="A33" s="126" t="s">
        <v>341</v>
      </c>
      <c r="B33" s="5" t="s">
        <v>301</v>
      </c>
      <c r="C33" s="5" t="s">
        <v>47</v>
      </c>
      <c r="D33" s="1" t="s">
        <v>49</v>
      </c>
      <c r="E33" s="6"/>
      <c r="F33" s="167">
        <v>10</v>
      </c>
      <c r="G33" s="167"/>
      <c r="H33" s="167">
        <v>24</v>
      </c>
      <c r="I33" s="167">
        <f t="shared" si="11"/>
        <v>240</v>
      </c>
      <c r="J33" s="167">
        <v>5504507.163631822</v>
      </c>
      <c r="K33" s="167">
        <f t="shared" si="12"/>
        <v>3302704.2981790933</v>
      </c>
      <c r="L33" s="167">
        <f t="shared" si="13"/>
        <v>79264903.156298235</v>
      </c>
      <c r="M33" s="8"/>
    </row>
    <row r="34" spans="1:13" x14ac:dyDescent="0.25">
      <c r="A34" s="126" t="s">
        <v>342</v>
      </c>
      <c r="B34" s="5" t="s">
        <v>113</v>
      </c>
      <c r="C34" s="5" t="s">
        <v>411</v>
      </c>
      <c r="D34" s="1" t="s">
        <v>412</v>
      </c>
      <c r="E34" s="6"/>
      <c r="F34" s="167">
        <v>20</v>
      </c>
      <c r="G34" s="167"/>
      <c r="H34" s="167">
        <v>52</v>
      </c>
      <c r="I34" s="167">
        <f t="shared" si="11"/>
        <v>1040</v>
      </c>
      <c r="J34" s="167">
        <f>'[2]Bieu2 DG-TH'!$E$327</f>
        <v>11310305.998172734</v>
      </c>
      <c r="K34" s="167">
        <f t="shared" si="12"/>
        <v>6786183.5989036402</v>
      </c>
      <c r="L34" s="167">
        <f t="shared" si="13"/>
        <v>352881547.14298928</v>
      </c>
      <c r="M34" s="8"/>
    </row>
    <row r="35" spans="1:13" ht="28.5" x14ac:dyDescent="0.25">
      <c r="A35" s="120">
        <v>5</v>
      </c>
      <c r="B35" s="113" t="s">
        <v>302</v>
      </c>
      <c r="C35" s="103"/>
      <c r="D35" s="104"/>
      <c r="E35" s="105"/>
      <c r="F35" s="170"/>
      <c r="G35" s="127"/>
      <c r="H35" s="171"/>
      <c r="I35" s="169">
        <f>SUM(I36:I52)</f>
        <v>10116</v>
      </c>
      <c r="J35" s="169"/>
      <c r="K35" s="169"/>
      <c r="L35" s="169">
        <f>SUM(L36:L52)</f>
        <v>2875533400.5488358</v>
      </c>
      <c r="M35" s="118"/>
    </row>
    <row r="36" spans="1:13" ht="30" x14ac:dyDescent="0.25">
      <c r="A36" s="126" t="s">
        <v>353</v>
      </c>
      <c r="B36" s="5" t="s">
        <v>272</v>
      </c>
      <c r="C36" s="5" t="s">
        <v>47</v>
      </c>
      <c r="D36" s="1" t="s">
        <v>49</v>
      </c>
      <c r="E36" s="6"/>
      <c r="F36" s="167">
        <v>10</v>
      </c>
      <c r="G36" s="167"/>
      <c r="H36" s="167">
        <v>52</v>
      </c>
      <c r="I36" s="167">
        <f t="shared" ref="I36:I46" si="14">F36*H36</f>
        <v>520</v>
      </c>
      <c r="J36" s="167">
        <v>5504507.163631822</v>
      </c>
      <c r="K36" s="167">
        <f t="shared" ref="K36:K49" si="15">J36*0.6</f>
        <v>3302704.2981790933</v>
      </c>
      <c r="L36" s="167">
        <f t="shared" ref="L36:L49" si="16">K36*H36</f>
        <v>171740623.50531286</v>
      </c>
      <c r="M36" s="8"/>
    </row>
    <row r="37" spans="1:13" ht="30" x14ac:dyDescent="0.25">
      <c r="A37" s="126" t="s">
        <v>354</v>
      </c>
      <c r="B37" s="5" t="s">
        <v>303</v>
      </c>
      <c r="C37" s="5" t="s">
        <v>47</v>
      </c>
      <c r="D37" s="1" t="s">
        <v>49</v>
      </c>
      <c r="E37" s="6"/>
      <c r="F37" s="167">
        <v>10</v>
      </c>
      <c r="G37" s="167"/>
      <c r="H37" s="167">
        <v>24</v>
      </c>
      <c r="I37" s="167">
        <f t="shared" si="14"/>
        <v>240</v>
      </c>
      <c r="J37" s="167">
        <v>5504507.163631822</v>
      </c>
      <c r="K37" s="167">
        <f t="shared" si="15"/>
        <v>3302704.2981790933</v>
      </c>
      <c r="L37" s="167">
        <f t="shared" si="16"/>
        <v>79264903.156298235</v>
      </c>
      <c r="M37" s="8"/>
    </row>
    <row r="38" spans="1:13" x14ac:dyDescent="0.25">
      <c r="A38" s="126" t="s">
        <v>355</v>
      </c>
      <c r="B38" s="5" t="s">
        <v>304</v>
      </c>
      <c r="C38" s="5" t="s">
        <v>413</v>
      </c>
      <c r="D38" s="1" t="s">
        <v>414</v>
      </c>
      <c r="E38" s="6"/>
      <c r="F38" s="167">
        <v>10</v>
      </c>
      <c r="G38" s="167"/>
      <c r="H38" s="167">
        <v>24</v>
      </c>
      <c r="I38" s="167">
        <f t="shared" si="14"/>
        <v>240</v>
      </c>
      <c r="J38" s="167">
        <f>'[2]Bieu2 DG-TH'!$E$417</f>
        <v>7249001.1141237682</v>
      </c>
      <c r="K38" s="167">
        <f t="shared" si="15"/>
        <v>4349400.6684742607</v>
      </c>
      <c r="L38" s="167">
        <f t="shared" si="16"/>
        <v>104385616.04338226</v>
      </c>
      <c r="M38" s="8"/>
    </row>
    <row r="39" spans="1:13" ht="30" x14ac:dyDescent="0.25">
      <c r="A39" s="126" t="s">
        <v>356</v>
      </c>
      <c r="B39" s="5" t="s">
        <v>305</v>
      </c>
      <c r="C39" s="5" t="s">
        <v>47</v>
      </c>
      <c r="D39" s="1" t="s">
        <v>49</v>
      </c>
      <c r="E39" s="6"/>
      <c r="F39" s="167">
        <v>10</v>
      </c>
      <c r="G39" s="167"/>
      <c r="H39" s="167">
        <v>24</v>
      </c>
      <c r="I39" s="167">
        <f t="shared" si="14"/>
        <v>240</v>
      </c>
      <c r="J39" s="167">
        <v>5504507.163631822</v>
      </c>
      <c r="K39" s="167">
        <f t="shared" si="15"/>
        <v>3302704.2981790933</v>
      </c>
      <c r="L39" s="167">
        <f t="shared" si="16"/>
        <v>79264903.156298235</v>
      </c>
      <c r="M39" s="8"/>
    </row>
    <row r="40" spans="1:13" ht="30" x14ac:dyDescent="0.25">
      <c r="A40" s="126" t="s">
        <v>357</v>
      </c>
      <c r="B40" s="5" t="s">
        <v>269</v>
      </c>
      <c r="C40" s="5" t="s">
        <v>47</v>
      </c>
      <c r="D40" s="1" t="s">
        <v>49</v>
      </c>
      <c r="E40" s="6"/>
      <c r="F40" s="167">
        <v>15</v>
      </c>
      <c r="G40" s="167"/>
      <c r="H40" s="167">
        <v>52</v>
      </c>
      <c r="I40" s="167">
        <f t="shared" si="14"/>
        <v>780</v>
      </c>
      <c r="J40" s="167">
        <v>5504507.163631822</v>
      </c>
      <c r="K40" s="167">
        <f t="shared" si="15"/>
        <v>3302704.2981790933</v>
      </c>
      <c r="L40" s="167">
        <f t="shared" si="16"/>
        <v>171740623.50531286</v>
      </c>
      <c r="M40" s="8"/>
    </row>
    <row r="41" spans="1:13" ht="30" x14ac:dyDescent="0.25">
      <c r="A41" s="126" t="s">
        <v>358</v>
      </c>
      <c r="B41" s="5" t="s">
        <v>268</v>
      </c>
      <c r="C41" s="5" t="s">
        <v>47</v>
      </c>
      <c r="D41" s="1" t="s">
        <v>49</v>
      </c>
      <c r="E41" s="6"/>
      <c r="F41" s="167">
        <v>10</v>
      </c>
      <c r="G41" s="167"/>
      <c r="H41" s="167">
        <v>24</v>
      </c>
      <c r="I41" s="167">
        <f t="shared" si="14"/>
        <v>240</v>
      </c>
      <c r="J41" s="167">
        <v>5504507.163631822</v>
      </c>
      <c r="K41" s="167">
        <f t="shared" si="15"/>
        <v>3302704.2981790933</v>
      </c>
      <c r="L41" s="167">
        <f t="shared" si="16"/>
        <v>79264903.156298235</v>
      </c>
      <c r="M41" s="8"/>
    </row>
    <row r="42" spans="1:13" ht="30" x14ac:dyDescent="0.25">
      <c r="A42" s="126" t="s">
        <v>359</v>
      </c>
      <c r="B42" s="5" t="s">
        <v>306</v>
      </c>
      <c r="C42" s="5" t="s">
        <v>47</v>
      </c>
      <c r="D42" s="1" t="s">
        <v>49</v>
      </c>
      <c r="E42" s="6"/>
      <c r="F42" s="167">
        <v>10</v>
      </c>
      <c r="G42" s="167"/>
      <c r="H42" s="167">
        <v>24</v>
      </c>
      <c r="I42" s="167">
        <f t="shared" si="14"/>
        <v>240</v>
      </c>
      <c r="J42" s="167">
        <v>5504507.163631822</v>
      </c>
      <c r="K42" s="167">
        <f t="shared" si="15"/>
        <v>3302704.2981790933</v>
      </c>
      <c r="L42" s="167">
        <f t="shared" si="16"/>
        <v>79264903.156298235</v>
      </c>
      <c r="M42" s="5"/>
    </row>
    <row r="43" spans="1:13" ht="30" x14ac:dyDescent="0.25">
      <c r="A43" s="126" t="s">
        <v>360</v>
      </c>
      <c r="B43" s="5" t="s">
        <v>307</v>
      </c>
      <c r="C43" s="5" t="s">
        <v>47</v>
      </c>
      <c r="D43" s="1" t="s">
        <v>49</v>
      </c>
      <c r="E43" s="6"/>
      <c r="F43" s="167">
        <v>10</v>
      </c>
      <c r="G43" s="167"/>
      <c r="H43" s="167">
        <v>24</v>
      </c>
      <c r="I43" s="167">
        <f t="shared" si="14"/>
        <v>240</v>
      </c>
      <c r="J43" s="167">
        <v>5504507.163631822</v>
      </c>
      <c r="K43" s="167">
        <f t="shared" si="15"/>
        <v>3302704.2981790933</v>
      </c>
      <c r="L43" s="167">
        <f t="shared" si="16"/>
        <v>79264903.156298235</v>
      </c>
      <c r="M43" s="5"/>
    </row>
    <row r="44" spans="1:13" ht="30" x14ac:dyDescent="0.25">
      <c r="A44" s="126" t="s">
        <v>361</v>
      </c>
      <c r="B44" s="5" t="s">
        <v>308</v>
      </c>
      <c r="C44" s="5" t="s">
        <v>47</v>
      </c>
      <c r="D44" s="1" t="s">
        <v>49</v>
      </c>
      <c r="E44" s="6"/>
      <c r="F44" s="167">
        <v>10</v>
      </c>
      <c r="G44" s="167"/>
      <c r="H44" s="167">
        <v>365</v>
      </c>
      <c r="I44" s="167">
        <f t="shared" si="14"/>
        <v>3650</v>
      </c>
      <c r="J44" s="167">
        <v>5504507.163631822</v>
      </c>
      <c r="K44" s="167">
        <f t="shared" si="15"/>
        <v>3302704.2981790933</v>
      </c>
      <c r="L44" s="167">
        <f t="shared" si="16"/>
        <v>1205487068.8353691</v>
      </c>
      <c r="M44" s="5"/>
    </row>
    <row r="45" spans="1:13" ht="30" x14ac:dyDescent="0.25">
      <c r="A45" s="126" t="s">
        <v>362</v>
      </c>
      <c r="B45" s="5" t="s">
        <v>326</v>
      </c>
      <c r="C45" s="5" t="s">
        <v>38</v>
      </c>
      <c r="D45" s="1" t="s">
        <v>331</v>
      </c>
      <c r="E45" s="6"/>
      <c r="F45" s="167">
        <v>30</v>
      </c>
      <c r="G45" s="167"/>
      <c r="H45" s="167">
        <v>26</v>
      </c>
      <c r="I45" s="167">
        <f t="shared" si="14"/>
        <v>780</v>
      </c>
      <c r="J45" s="167">
        <v>12840814.584453799</v>
      </c>
      <c r="K45" s="167">
        <f t="shared" si="15"/>
        <v>7704488.7506722789</v>
      </c>
      <c r="L45" s="167">
        <f t="shared" si="16"/>
        <v>200316707.51747924</v>
      </c>
      <c r="M45" s="5" t="s">
        <v>430</v>
      </c>
    </row>
    <row r="46" spans="1:13" ht="30" x14ac:dyDescent="0.25">
      <c r="A46" s="126" t="s">
        <v>363</v>
      </c>
      <c r="B46" s="5" t="s">
        <v>326</v>
      </c>
      <c r="C46" s="5" t="s">
        <v>38</v>
      </c>
      <c r="D46" s="1" t="s">
        <v>331</v>
      </c>
      <c r="E46" s="6"/>
      <c r="F46" s="167">
        <v>30</v>
      </c>
      <c r="G46" s="167"/>
      <c r="H46" s="167">
        <v>26</v>
      </c>
      <c r="I46" s="167">
        <f t="shared" si="14"/>
        <v>780</v>
      </c>
      <c r="J46" s="167">
        <f>'[2]Bieu2 DG-TH'!$E$358</f>
        <v>11245908.674908346</v>
      </c>
      <c r="K46" s="167">
        <f t="shared" ref="K46" si="17">J46*0.6</f>
        <v>6747545.2049450073</v>
      </c>
      <c r="L46" s="167">
        <f t="shared" ref="L46" si="18">K46*H46</f>
        <v>175436175.32857019</v>
      </c>
      <c r="M46" s="5" t="s">
        <v>398</v>
      </c>
    </row>
    <row r="47" spans="1:13" ht="30" x14ac:dyDescent="0.25">
      <c r="A47" s="126" t="s">
        <v>364</v>
      </c>
      <c r="B47" s="5" t="s">
        <v>112</v>
      </c>
      <c r="C47" s="5" t="s">
        <v>411</v>
      </c>
      <c r="D47" s="1" t="s">
        <v>416</v>
      </c>
      <c r="E47" s="6"/>
      <c r="F47" s="167">
        <v>15</v>
      </c>
      <c r="G47" s="167"/>
      <c r="H47" s="167">
        <v>2</v>
      </c>
      <c r="I47" s="167">
        <f t="shared" ref="I47:I52" si="19">F47*H47</f>
        <v>30</v>
      </c>
      <c r="J47" s="167">
        <f>'[2]Bieu2 DG-TH'!$E$322</f>
        <v>8395453.9718113672</v>
      </c>
      <c r="K47" s="167">
        <f t="shared" si="15"/>
        <v>5037272.3830868201</v>
      </c>
      <c r="L47" s="167">
        <f t="shared" si="16"/>
        <v>10074544.76617364</v>
      </c>
      <c r="M47" s="5" t="s">
        <v>313</v>
      </c>
    </row>
    <row r="48" spans="1:13" ht="30" x14ac:dyDescent="0.25">
      <c r="A48" s="126" t="s">
        <v>365</v>
      </c>
      <c r="B48" s="5" t="s">
        <v>10</v>
      </c>
      <c r="C48" s="5" t="s">
        <v>47</v>
      </c>
      <c r="D48" s="1" t="s">
        <v>49</v>
      </c>
      <c r="E48" s="6"/>
      <c r="F48" s="167">
        <v>10</v>
      </c>
      <c r="G48" s="167"/>
      <c r="H48" s="167">
        <v>12</v>
      </c>
      <c r="I48" s="167">
        <f t="shared" si="19"/>
        <v>120</v>
      </c>
      <c r="J48" s="167">
        <v>5504507.163631822</v>
      </c>
      <c r="K48" s="167">
        <f t="shared" si="15"/>
        <v>3302704.2981790933</v>
      </c>
      <c r="L48" s="167">
        <f t="shared" si="16"/>
        <v>39632451.578149118</v>
      </c>
      <c r="M48" s="5"/>
    </row>
    <row r="49" spans="1:13" ht="30" x14ac:dyDescent="0.25">
      <c r="A49" s="126" t="s">
        <v>366</v>
      </c>
      <c r="B49" s="5" t="s">
        <v>267</v>
      </c>
      <c r="C49" s="5" t="s">
        <v>47</v>
      </c>
      <c r="D49" s="1" t="s">
        <v>49</v>
      </c>
      <c r="E49" s="6"/>
      <c r="F49" s="167">
        <v>10</v>
      </c>
      <c r="G49" s="167"/>
      <c r="H49" s="167">
        <v>24</v>
      </c>
      <c r="I49" s="167">
        <f t="shared" si="19"/>
        <v>240</v>
      </c>
      <c r="J49" s="167">
        <v>5504507.163631822</v>
      </c>
      <c r="K49" s="167">
        <f t="shared" si="15"/>
        <v>3302704.2981790933</v>
      </c>
      <c r="L49" s="167">
        <f t="shared" si="16"/>
        <v>79264903.156298235</v>
      </c>
      <c r="M49" s="5"/>
    </row>
    <row r="50" spans="1:13" ht="30" x14ac:dyDescent="0.25">
      <c r="A50" s="126" t="s">
        <v>367</v>
      </c>
      <c r="B50" s="5" t="s">
        <v>166</v>
      </c>
      <c r="C50" s="5" t="s">
        <v>38</v>
      </c>
      <c r="D50" s="1" t="s">
        <v>50</v>
      </c>
      <c r="E50" s="125"/>
      <c r="F50" s="167">
        <v>15</v>
      </c>
      <c r="G50" s="167" t="s">
        <v>46</v>
      </c>
      <c r="H50" s="167">
        <v>12</v>
      </c>
      <c r="I50" s="167">
        <f t="shared" si="19"/>
        <v>180</v>
      </c>
      <c r="J50" s="167">
        <v>7902719.0757311061</v>
      </c>
      <c r="K50" s="167">
        <f>J50*0.6</f>
        <v>4741631.4454386635</v>
      </c>
      <c r="L50" s="167">
        <f>K50*H50</f>
        <v>56899577.345263958</v>
      </c>
      <c r="M50" s="5"/>
    </row>
    <row r="51" spans="1:13" x14ac:dyDescent="0.25">
      <c r="A51" s="126" t="s">
        <v>368</v>
      </c>
      <c r="B51" s="188" t="s">
        <v>271</v>
      </c>
      <c r="C51" s="5" t="s">
        <v>48</v>
      </c>
      <c r="D51" s="1" t="s">
        <v>51</v>
      </c>
      <c r="E51" s="125"/>
      <c r="F51" s="167">
        <v>3</v>
      </c>
      <c r="G51" s="167" t="s">
        <v>46</v>
      </c>
      <c r="H51" s="167">
        <v>12</v>
      </c>
      <c r="I51" s="167">
        <f t="shared" si="19"/>
        <v>36</v>
      </c>
      <c r="J51" s="167">
        <v>2284994.7158168186</v>
      </c>
      <c r="K51" s="167">
        <f>J51*0.6</f>
        <v>1370996.8294900912</v>
      </c>
      <c r="L51" s="167">
        <f>K51*H51</f>
        <v>16451961.953881094</v>
      </c>
      <c r="M51" s="5"/>
    </row>
    <row r="52" spans="1:13" ht="30" x14ac:dyDescent="0.25">
      <c r="A52" s="126" t="s">
        <v>369</v>
      </c>
      <c r="B52" s="5" t="s">
        <v>166</v>
      </c>
      <c r="C52" s="5" t="s">
        <v>47</v>
      </c>
      <c r="D52" s="1" t="s">
        <v>52</v>
      </c>
      <c r="E52" s="125"/>
      <c r="F52" s="167">
        <v>30</v>
      </c>
      <c r="G52" s="167" t="s">
        <v>46</v>
      </c>
      <c r="H52" s="167">
        <v>52</v>
      </c>
      <c r="I52" s="167">
        <f t="shared" si="19"/>
        <v>1560</v>
      </c>
      <c r="J52" s="167">
        <v>7941622.7959022764</v>
      </c>
      <c r="K52" s="167">
        <f>J52*0.6</f>
        <v>4764973.6775413658</v>
      </c>
      <c r="L52" s="167">
        <f>K52*H52</f>
        <v>247778631.23215103</v>
      </c>
      <c r="M52" s="5"/>
    </row>
    <row r="53" spans="1:13" x14ac:dyDescent="0.25">
      <c r="A53" s="120">
        <v>6</v>
      </c>
      <c r="B53" s="113" t="s">
        <v>372</v>
      </c>
      <c r="C53" s="103"/>
      <c r="D53" s="104"/>
      <c r="E53" s="105"/>
      <c r="F53" s="170"/>
      <c r="G53" s="127"/>
      <c r="H53" s="171"/>
      <c r="I53" s="169">
        <f>SUM(I54:I66)</f>
        <v>150</v>
      </c>
      <c r="J53" s="169"/>
      <c r="K53" s="169"/>
      <c r="L53" s="169">
        <f>SUM(L54:L66)</f>
        <v>1288913203.5439799</v>
      </c>
      <c r="M53" s="118"/>
    </row>
    <row r="54" spans="1:13" ht="30" x14ac:dyDescent="0.25">
      <c r="A54" s="115" t="s">
        <v>431</v>
      </c>
      <c r="B54" s="8" t="s">
        <v>286</v>
      </c>
      <c r="C54" s="5" t="s">
        <v>59</v>
      </c>
      <c r="D54" s="1" t="s">
        <v>64</v>
      </c>
      <c r="E54" s="125"/>
      <c r="F54" s="125"/>
      <c r="G54" s="125" t="s">
        <v>80</v>
      </c>
      <c r="H54" s="167">
        <f>5+2+19</f>
        <v>26</v>
      </c>
      <c r="I54" s="167"/>
      <c r="J54" s="167">
        <v>8175419.2621007683</v>
      </c>
      <c r="K54" s="167">
        <f t="shared" ref="K54:K66" si="20">J54*0.6</f>
        <v>4905251.5572604612</v>
      </c>
      <c r="L54" s="167">
        <f>K54*H54</f>
        <v>127536540.48877199</v>
      </c>
      <c r="M54" s="8"/>
    </row>
    <row r="55" spans="1:13" ht="30" x14ac:dyDescent="0.25">
      <c r="A55" s="115" t="s">
        <v>432</v>
      </c>
      <c r="B55" s="8" t="s">
        <v>285</v>
      </c>
      <c r="C55" s="5" t="s">
        <v>59</v>
      </c>
      <c r="D55" s="1" t="s">
        <v>64</v>
      </c>
      <c r="E55" s="125"/>
      <c r="F55" s="125"/>
      <c r="G55" s="125" t="s">
        <v>80</v>
      </c>
      <c r="H55" s="167">
        <f>10+5</f>
        <v>15</v>
      </c>
      <c r="I55" s="167"/>
      <c r="J55" s="167">
        <v>8175419.2621007683</v>
      </c>
      <c r="K55" s="167">
        <f t="shared" si="20"/>
        <v>4905251.5572604612</v>
      </c>
      <c r="L55" s="167">
        <f t="shared" ref="L55" si="21">K55*H55</f>
        <v>73578773.358906925</v>
      </c>
      <c r="M55" s="8"/>
    </row>
    <row r="56" spans="1:13" x14ac:dyDescent="0.25">
      <c r="A56" s="115" t="s">
        <v>433</v>
      </c>
      <c r="B56" s="8" t="s">
        <v>279</v>
      </c>
      <c r="C56" s="5" t="s">
        <v>60</v>
      </c>
      <c r="D56" s="1" t="s">
        <v>65</v>
      </c>
      <c r="E56" s="125"/>
      <c r="F56" s="125"/>
      <c r="G56" s="125" t="s">
        <v>80</v>
      </c>
      <c r="H56" s="167">
        <v>1</v>
      </c>
      <c r="I56" s="167"/>
      <c r="J56" s="167">
        <v>20476100.987206191</v>
      </c>
      <c r="K56" s="167">
        <f t="shared" si="20"/>
        <v>12285660.592323715</v>
      </c>
      <c r="L56" s="167">
        <f>K56*H56</f>
        <v>12285660.592323715</v>
      </c>
      <c r="M56" s="8"/>
    </row>
    <row r="57" spans="1:13" ht="30" x14ac:dyDescent="0.25">
      <c r="A57" s="115" t="s">
        <v>434</v>
      </c>
      <c r="B57" s="8" t="s">
        <v>280</v>
      </c>
      <c r="C57" s="5" t="s">
        <v>61</v>
      </c>
      <c r="D57" s="1" t="s">
        <v>66</v>
      </c>
      <c r="E57" s="125"/>
      <c r="F57" s="125"/>
      <c r="G57" s="125" t="s">
        <v>80</v>
      </c>
      <c r="H57" s="167">
        <f>2*365</f>
        <v>730</v>
      </c>
      <c r="I57" s="167"/>
      <c r="J57" s="167">
        <v>585349.52941237681</v>
      </c>
      <c r="K57" s="167">
        <f t="shared" si="20"/>
        <v>351209.71764742606</v>
      </c>
      <c r="L57" s="167">
        <f>K57*H57</f>
        <v>256383093.88262102</v>
      </c>
      <c r="M57" s="8"/>
    </row>
    <row r="58" spans="1:13" ht="30" x14ac:dyDescent="0.25">
      <c r="A58" s="115" t="s">
        <v>435</v>
      </c>
      <c r="B58" s="8" t="s">
        <v>281</v>
      </c>
      <c r="C58" s="5" t="s">
        <v>62</v>
      </c>
      <c r="D58" s="1" t="s">
        <v>67</v>
      </c>
      <c r="E58" s="125"/>
      <c r="F58" s="125"/>
      <c r="G58" s="125" t="s">
        <v>80</v>
      </c>
      <c r="H58" s="167">
        <f>120*12</f>
        <v>1440</v>
      </c>
      <c r="I58" s="167"/>
      <c r="J58" s="167">
        <v>486726.52080928255</v>
      </c>
      <c r="K58" s="167">
        <f t="shared" si="20"/>
        <v>292035.91248556954</v>
      </c>
      <c r="L58" s="167">
        <f>K58*H58</f>
        <v>420531713.97922015</v>
      </c>
      <c r="M58" s="8"/>
    </row>
    <row r="59" spans="1:13" ht="30" x14ac:dyDescent="0.25">
      <c r="A59" s="115" t="s">
        <v>436</v>
      </c>
      <c r="B59" s="8" t="s">
        <v>371</v>
      </c>
      <c r="C59" s="5" t="s">
        <v>62</v>
      </c>
      <c r="D59" s="1" t="s">
        <v>67</v>
      </c>
      <c r="E59" s="125"/>
      <c r="F59" s="125"/>
      <c r="G59" s="125" t="s">
        <v>80</v>
      </c>
      <c r="H59" s="167">
        <f>365*3</f>
        <v>1095</v>
      </c>
      <c r="I59" s="167"/>
      <c r="J59" s="167">
        <v>486726.52080928255</v>
      </c>
      <c r="K59" s="167">
        <f t="shared" si="20"/>
        <v>292035.91248556954</v>
      </c>
      <c r="L59" s="167">
        <f t="shared" ref="L59" si="22">K59*H59</f>
        <v>319779324.17169863</v>
      </c>
      <c r="M59" s="8"/>
    </row>
    <row r="60" spans="1:13" ht="30" x14ac:dyDescent="0.25">
      <c r="A60" s="115" t="s">
        <v>437</v>
      </c>
      <c r="B60" s="8" t="s">
        <v>282</v>
      </c>
      <c r="C60" s="5" t="s">
        <v>62</v>
      </c>
      <c r="D60" s="1" t="s">
        <v>67</v>
      </c>
      <c r="E60" s="125"/>
      <c r="F60" s="125"/>
      <c r="G60" s="125" t="s">
        <v>80</v>
      </c>
      <c r="H60" s="167">
        <f>4*12</f>
        <v>48</v>
      </c>
      <c r="I60" s="167"/>
      <c r="J60" s="167">
        <v>486726.52080928255</v>
      </c>
      <c r="K60" s="167">
        <f t="shared" si="20"/>
        <v>292035.91248556954</v>
      </c>
      <c r="L60" s="167">
        <f t="shared" ref="L60:L66" si="23">K60*H60</f>
        <v>14017723.799307339</v>
      </c>
      <c r="M60" s="8"/>
    </row>
    <row r="61" spans="1:13" ht="30" x14ac:dyDescent="0.25">
      <c r="A61" s="115" t="s">
        <v>438</v>
      </c>
      <c r="B61" s="8" t="s">
        <v>283</v>
      </c>
      <c r="C61" s="5" t="s">
        <v>63</v>
      </c>
      <c r="D61" s="1" t="s">
        <v>68</v>
      </c>
      <c r="E61" s="125"/>
      <c r="F61" s="125"/>
      <c r="G61" s="125" t="s">
        <v>80</v>
      </c>
      <c r="H61" s="167">
        <v>36</v>
      </c>
      <c r="I61" s="167"/>
      <c r="J61" s="167">
        <v>389047.34600328584</v>
      </c>
      <c r="K61" s="167">
        <f t="shared" si="20"/>
        <v>233428.4076019715</v>
      </c>
      <c r="L61" s="167">
        <f t="shared" si="23"/>
        <v>8403422.6736709736</v>
      </c>
      <c r="M61" s="8"/>
    </row>
    <row r="62" spans="1:13" ht="30" x14ac:dyDescent="0.25">
      <c r="A62" s="115" t="s">
        <v>439</v>
      </c>
      <c r="B62" s="8" t="s">
        <v>273</v>
      </c>
      <c r="C62" s="5" t="s">
        <v>69</v>
      </c>
      <c r="D62" s="1" t="s">
        <v>70</v>
      </c>
      <c r="E62" s="125"/>
      <c r="F62" s="167">
        <v>30</v>
      </c>
      <c r="G62" s="178"/>
      <c r="H62" s="167">
        <v>1</v>
      </c>
      <c r="I62" s="167">
        <f>F62*H62</f>
        <v>30</v>
      </c>
      <c r="J62" s="167">
        <v>18798983.532486372</v>
      </c>
      <c r="K62" s="167">
        <f t="shared" si="20"/>
        <v>11279390.119491823</v>
      </c>
      <c r="L62" s="167">
        <f t="shared" si="23"/>
        <v>11279390.119491823</v>
      </c>
      <c r="M62" s="8"/>
    </row>
    <row r="63" spans="1:13" ht="30" x14ac:dyDescent="0.25">
      <c r="A63" s="115" t="s">
        <v>440</v>
      </c>
      <c r="B63" s="8" t="s">
        <v>274</v>
      </c>
      <c r="C63" s="5" t="s">
        <v>69</v>
      </c>
      <c r="D63" s="1" t="s">
        <v>70</v>
      </c>
      <c r="E63" s="125"/>
      <c r="F63" s="167">
        <v>30</v>
      </c>
      <c r="G63" s="178"/>
      <c r="H63" s="167">
        <v>1</v>
      </c>
      <c r="I63" s="167">
        <f>F63*H63</f>
        <v>30</v>
      </c>
      <c r="J63" s="167">
        <v>18798983.532486372</v>
      </c>
      <c r="K63" s="167">
        <f t="shared" si="20"/>
        <v>11279390.119491823</v>
      </c>
      <c r="L63" s="167">
        <f t="shared" si="23"/>
        <v>11279390.119491823</v>
      </c>
      <c r="M63" s="8"/>
    </row>
    <row r="64" spans="1:13" ht="30" x14ac:dyDescent="0.25">
      <c r="A64" s="115" t="s">
        <v>441</v>
      </c>
      <c r="B64" s="8" t="s">
        <v>275</v>
      </c>
      <c r="C64" s="5" t="s">
        <v>69</v>
      </c>
      <c r="D64" s="1" t="s">
        <v>70</v>
      </c>
      <c r="E64" s="125"/>
      <c r="F64" s="167">
        <v>30</v>
      </c>
      <c r="G64" s="178"/>
      <c r="H64" s="167">
        <v>1</v>
      </c>
      <c r="I64" s="167">
        <f>F64*H64</f>
        <v>30</v>
      </c>
      <c r="J64" s="167">
        <v>18798983.532486372</v>
      </c>
      <c r="K64" s="167">
        <f t="shared" si="20"/>
        <v>11279390.119491823</v>
      </c>
      <c r="L64" s="167">
        <f t="shared" si="23"/>
        <v>11279390.119491823</v>
      </c>
      <c r="M64" s="8"/>
    </row>
    <row r="65" spans="1:13" ht="30" x14ac:dyDescent="0.25">
      <c r="A65" s="115" t="s">
        <v>442</v>
      </c>
      <c r="B65" s="8" t="s">
        <v>276</v>
      </c>
      <c r="C65" s="5" t="s">
        <v>69</v>
      </c>
      <c r="D65" s="1" t="s">
        <v>70</v>
      </c>
      <c r="E65" s="125"/>
      <c r="F65" s="167">
        <v>30</v>
      </c>
      <c r="G65" s="178"/>
      <c r="H65" s="167">
        <v>1</v>
      </c>
      <c r="I65" s="167">
        <f>F65*H65</f>
        <v>30</v>
      </c>
      <c r="J65" s="167">
        <v>18798983.532486372</v>
      </c>
      <c r="K65" s="167">
        <f t="shared" si="20"/>
        <v>11279390.119491823</v>
      </c>
      <c r="L65" s="167">
        <f t="shared" si="23"/>
        <v>11279390.119491823</v>
      </c>
      <c r="M65" s="8"/>
    </row>
    <row r="66" spans="1:13" ht="30" x14ac:dyDescent="0.25">
      <c r="A66" s="115" t="s">
        <v>443</v>
      </c>
      <c r="B66" s="8" t="s">
        <v>277</v>
      </c>
      <c r="C66" s="5" t="s">
        <v>69</v>
      </c>
      <c r="D66" s="1" t="s">
        <v>70</v>
      </c>
      <c r="E66" s="125"/>
      <c r="F66" s="167">
        <v>30</v>
      </c>
      <c r="G66" s="178"/>
      <c r="H66" s="167">
        <v>1</v>
      </c>
      <c r="I66" s="167">
        <f>F66*H66</f>
        <v>30</v>
      </c>
      <c r="J66" s="167">
        <v>18798983.532486372</v>
      </c>
      <c r="K66" s="167">
        <f t="shared" si="20"/>
        <v>11279390.119491823</v>
      </c>
      <c r="L66" s="167">
        <f t="shared" si="23"/>
        <v>11279390.119491823</v>
      </c>
      <c r="M66" s="8"/>
    </row>
    <row r="67" spans="1:13" ht="60.75" customHeight="1" x14ac:dyDescent="0.25">
      <c r="A67" s="145" t="s">
        <v>6</v>
      </c>
      <c r="B67" s="208" t="s">
        <v>3</v>
      </c>
      <c r="C67" s="209"/>
      <c r="D67" s="210"/>
      <c r="E67" s="174"/>
      <c r="F67" s="146"/>
      <c r="G67" s="147"/>
      <c r="H67" s="148"/>
      <c r="I67" s="168">
        <f>SUM(I68:I68)</f>
        <v>2920</v>
      </c>
      <c r="J67" s="168"/>
      <c r="K67" s="168"/>
      <c r="L67" s="168">
        <f>SUM(L68:L68)</f>
        <v>879787112.61762178</v>
      </c>
      <c r="M67" s="153"/>
    </row>
    <row r="68" spans="1:13" ht="45" x14ac:dyDescent="0.25">
      <c r="A68" s="115"/>
      <c r="B68" s="5" t="s">
        <v>264</v>
      </c>
      <c r="C68" s="5" t="s">
        <v>47</v>
      </c>
      <c r="D68" s="1" t="s">
        <v>332</v>
      </c>
      <c r="E68" s="125"/>
      <c r="F68" s="175">
        <v>8</v>
      </c>
      <c r="G68" s="110"/>
      <c r="H68" s="175">
        <v>365</v>
      </c>
      <c r="I68" s="167">
        <f t="shared" ref="I68" si="24">F68*H68</f>
        <v>2920</v>
      </c>
      <c r="J68" s="167">
        <v>4017292.7516786382</v>
      </c>
      <c r="K68" s="167">
        <f t="shared" ref="K68:K75" si="25">J68*0.6</f>
        <v>2410375.6510071829</v>
      </c>
      <c r="L68" s="167">
        <f t="shared" ref="L68" si="26">K68*H68</f>
        <v>879787112.61762178</v>
      </c>
      <c r="M68" s="8" t="s">
        <v>374</v>
      </c>
    </row>
    <row r="69" spans="1:13" ht="41.45" customHeight="1" x14ac:dyDescent="0.25">
      <c r="A69" s="145" t="s">
        <v>309</v>
      </c>
      <c r="B69" s="208" t="s">
        <v>4</v>
      </c>
      <c r="C69" s="209"/>
      <c r="D69" s="210"/>
      <c r="E69" s="176"/>
      <c r="F69" s="176"/>
      <c r="G69" s="147"/>
      <c r="H69" s="148"/>
      <c r="I69" s="168">
        <f>SUM(I70:I70)</f>
        <v>5475</v>
      </c>
      <c r="J69" s="168"/>
      <c r="K69" s="168"/>
      <c r="L69" s="168">
        <f>SUM(L70:L70)</f>
        <v>1331595331.5312486</v>
      </c>
      <c r="M69" s="153"/>
    </row>
    <row r="70" spans="1:13" ht="45" x14ac:dyDescent="0.25">
      <c r="A70" s="115"/>
      <c r="B70" s="5" t="s">
        <v>14</v>
      </c>
      <c r="C70" s="5" t="s">
        <v>54</v>
      </c>
      <c r="D70" s="1" t="s">
        <v>57</v>
      </c>
      <c r="E70" s="175"/>
      <c r="F70" s="167">
        <v>15</v>
      </c>
      <c r="G70" s="167"/>
      <c r="H70" s="167">
        <v>365</v>
      </c>
      <c r="I70" s="167">
        <f t="shared" ref="I70:I75" si="27">F70*H70</f>
        <v>5475</v>
      </c>
      <c r="J70" s="167">
        <v>6080343.9795947429</v>
      </c>
      <c r="K70" s="167">
        <f t="shared" si="25"/>
        <v>3648206.3877568454</v>
      </c>
      <c r="L70" s="167">
        <f t="shared" ref="L70" si="28">K70*H70</f>
        <v>1331595331.5312486</v>
      </c>
      <c r="M70" s="8"/>
    </row>
    <row r="71" spans="1:13" ht="111.95" customHeight="1" x14ac:dyDescent="0.25">
      <c r="A71" s="145" t="s">
        <v>7</v>
      </c>
      <c r="B71" s="208" t="s">
        <v>5</v>
      </c>
      <c r="C71" s="209"/>
      <c r="D71" s="210"/>
      <c r="E71" s="174"/>
      <c r="F71" s="174"/>
      <c r="G71" s="177"/>
      <c r="H71" s="177"/>
      <c r="I71" s="168">
        <f>SUM(I72:I75)</f>
        <v>4500</v>
      </c>
      <c r="J71" s="168"/>
      <c r="K71" s="168"/>
      <c r="L71" s="168">
        <f>SUM(L72:L75)</f>
        <v>1055430629.7222281</v>
      </c>
      <c r="M71" s="153"/>
    </row>
    <row r="72" spans="1:13" ht="30" x14ac:dyDescent="0.25">
      <c r="A72" s="115">
        <v>1</v>
      </c>
      <c r="B72" s="8" t="s">
        <v>310</v>
      </c>
      <c r="C72" s="5" t="s">
        <v>69</v>
      </c>
      <c r="D72" s="1" t="s">
        <v>70</v>
      </c>
      <c r="E72" s="115"/>
      <c r="F72" s="167">
        <v>30</v>
      </c>
      <c r="G72" s="167"/>
      <c r="H72" s="167">
        <v>4</v>
      </c>
      <c r="I72" s="167">
        <f t="shared" si="27"/>
        <v>120</v>
      </c>
      <c r="J72" s="167">
        <v>18798983.532486372</v>
      </c>
      <c r="K72" s="167">
        <f t="shared" si="25"/>
        <v>11279390.119491823</v>
      </c>
      <c r="L72" s="167">
        <f t="shared" ref="L72:L75" si="29">K72*H72</f>
        <v>45117560.477967292</v>
      </c>
      <c r="M72" s="8"/>
    </row>
    <row r="73" spans="1:13" ht="30" x14ac:dyDescent="0.25">
      <c r="A73" s="115">
        <v>2</v>
      </c>
      <c r="B73" s="8" t="s">
        <v>266</v>
      </c>
      <c r="C73" s="5" t="s">
        <v>47</v>
      </c>
      <c r="D73" s="1" t="s">
        <v>49</v>
      </c>
      <c r="E73" s="115"/>
      <c r="F73" s="167">
        <v>10</v>
      </c>
      <c r="G73" s="167"/>
      <c r="H73" s="167">
        <v>24</v>
      </c>
      <c r="I73" s="167">
        <f t="shared" si="27"/>
        <v>240</v>
      </c>
      <c r="J73" s="167">
        <v>5504507.163631822</v>
      </c>
      <c r="K73" s="167">
        <f t="shared" si="25"/>
        <v>3302704.2981790933</v>
      </c>
      <c r="L73" s="167">
        <f t="shared" si="29"/>
        <v>79264903.156298235</v>
      </c>
      <c r="M73" s="8"/>
    </row>
    <row r="74" spans="1:13" ht="30" x14ac:dyDescent="0.25">
      <c r="A74" s="115">
        <v>4</v>
      </c>
      <c r="B74" s="8" t="s">
        <v>265</v>
      </c>
      <c r="C74" s="5" t="s">
        <v>47</v>
      </c>
      <c r="D74" s="1" t="s">
        <v>49</v>
      </c>
      <c r="E74" s="115"/>
      <c r="F74" s="167">
        <v>10</v>
      </c>
      <c r="G74" s="167"/>
      <c r="H74" s="167">
        <v>24</v>
      </c>
      <c r="I74" s="167">
        <f t="shared" si="27"/>
        <v>240</v>
      </c>
      <c r="J74" s="167">
        <v>5504507.163631822</v>
      </c>
      <c r="K74" s="167">
        <f t="shared" si="25"/>
        <v>3302704.2981790933</v>
      </c>
      <c r="L74" s="167">
        <f t="shared" si="29"/>
        <v>79264903.156298235</v>
      </c>
      <c r="M74" s="8"/>
    </row>
    <row r="75" spans="1:13" ht="45" x14ac:dyDescent="0.25">
      <c r="A75" s="115">
        <v>5</v>
      </c>
      <c r="B75" s="8" t="s">
        <v>311</v>
      </c>
      <c r="C75" s="5" t="s">
        <v>55</v>
      </c>
      <c r="D75" s="1" t="s">
        <v>58</v>
      </c>
      <c r="E75" s="115"/>
      <c r="F75" s="167">
        <v>15</v>
      </c>
      <c r="G75" s="167"/>
      <c r="H75" s="167">
        <v>260</v>
      </c>
      <c r="I75" s="167">
        <f t="shared" si="27"/>
        <v>3900</v>
      </c>
      <c r="J75" s="167">
        <v>5460149.1213568226</v>
      </c>
      <c r="K75" s="167">
        <f t="shared" si="25"/>
        <v>3276089.4728140933</v>
      </c>
      <c r="L75" s="167">
        <f t="shared" si="29"/>
        <v>851783262.93166423</v>
      </c>
      <c r="M75" s="8"/>
    </row>
    <row r="76" spans="1:13" x14ac:dyDescent="0.25">
      <c r="A76" s="114" t="s">
        <v>373</v>
      </c>
      <c r="B76" s="208" t="s">
        <v>375</v>
      </c>
      <c r="C76" s="209"/>
      <c r="D76" s="210"/>
      <c r="E76" s="174"/>
      <c r="F76" s="174"/>
      <c r="G76" s="174"/>
      <c r="H76" s="174"/>
      <c r="I76" s="174"/>
      <c r="J76" s="174"/>
      <c r="K76" s="174"/>
      <c r="L76" s="179">
        <f>SUM(L77:L84)</f>
        <v>2192182156.7627082</v>
      </c>
      <c r="M76" s="134"/>
    </row>
    <row r="77" spans="1:13" ht="30" x14ac:dyDescent="0.25">
      <c r="A77" s="115">
        <v>1</v>
      </c>
      <c r="B77" s="8" t="s">
        <v>375</v>
      </c>
      <c r="C77" s="5"/>
      <c r="D77" s="1" t="s">
        <v>376</v>
      </c>
      <c r="E77" s="125"/>
      <c r="F77" s="167">
        <v>5</v>
      </c>
      <c r="G77" s="178"/>
      <c r="H77" s="167">
        <f t="shared" ref="H77:H84" si="30">SUMIF($F$10:$F$75,F77,$H$10:$H$75)</f>
        <v>730</v>
      </c>
      <c r="I77" s="167"/>
      <c r="J77" s="167">
        <v>202396.70393901956</v>
      </c>
      <c r="K77" s="167">
        <f t="shared" ref="K77:K84" si="31">J77*0.6</f>
        <v>121438.02236341173</v>
      </c>
      <c r="L77" s="167">
        <f t="shared" ref="L77:L84" si="32">K77*H77</f>
        <v>88649756.325290561</v>
      </c>
      <c r="M77" s="8"/>
    </row>
    <row r="78" spans="1:13" ht="30" x14ac:dyDescent="0.25">
      <c r="A78" s="115">
        <v>2</v>
      </c>
      <c r="B78" s="8" t="s">
        <v>375</v>
      </c>
      <c r="C78" s="5"/>
      <c r="D78" s="1" t="s">
        <v>71</v>
      </c>
      <c r="E78" s="125"/>
      <c r="F78" s="167">
        <v>10</v>
      </c>
      <c r="G78" s="178"/>
      <c r="H78" s="167">
        <f t="shared" si="30"/>
        <v>2215</v>
      </c>
      <c r="I78" s="167"/>
      <c r="J78" s="167">
        <v>385572.20469622093</v>
      </c>
      <c r="K78" s="167">
        <f t="shared" si="31"/>
        <v>231343.32281773255</v>
      </c>
      <c r="L78" s="167">
        <f t="shared" si="32"/>
        <v>512425460.04127759</v>
      </c>
      <c r="M78" s="8"/>
    </row>
    <row r="79" spans="1:13" ht="30" x14ac:dyDescent="0.25">
      <c r="A79" s="115">
        <v>3</v>
      </c>
      <c r="B79" s="8" t="s">
        <v>375</v>
      </c>
      <c r="C79" s="5"/>
      <c r="D79" s="1" t="s">
        <v>72</v>
      </c>
      <c r="E79" s="125"/>
      <c r="F79" s="167">
        <v>15</v>
      </c>
      <c r="G79" s="178"/>
      <c r="H79" s="167">
        <f t="shared" si="30"/>
        <v>1056</v>
      </c>
      <c r="I79" s="167"/>
      <c r="J79" s="167">
        <v>573766.29636251321</v>
      </c>
      <c r="K79" s="167">
        <f t="shared" si="31"/>
        <v>344259.77781750791</v>
      </c>
      <c r="L79" s="167">
        <f t="shared" si="32"/>
        <v>363538325.37528837</v>
      </c>
      <c r="M79" s="8"/>
    </row>
    <row r="80" spans="1:13" ht="30" x14ac:dyDescent="0.25">
      <c r="A80" s="115">
        <v>4</v>
      </c>
      <c r="B80" s="8" t="s">
        <v>375</v>
      </c>
      <c r="C80" s="5"/>
      <c r="D80" s="1" t="s">
        <v>73</v>
      </c>
      <c r="E80" s="125"/>
      <c r="F80" s="167">
        <v>20</v>
      </c>
      <c r="G80" s="178"/>
      <c r="H80" s="167">
        <f t="shared" si="30"/>
        <v>1147</v>
      </c>
      <c r="I80" s="167"/>
      <c r="J80" s="167">
        <v>751923.20621062373</v>
      </c>
      <c r="K80" s="167">
        <f t="shared" si="31"/>
        <v>451153.92372637423</v>
      </c>
      <c r="L80" s="167">
        <f t="shared" si="32"/>
        <v>517473550.51415122</v>
      </c>
      <c r="M80" s="8"/>
    </row>
    <row r="81" spans="1:13" ht="30" x14ac:dyDescent="0.25">
      <c r="A81" s="115">
        <v>5</v>
      </c>
      <c r="B81" s="8" t="s">
        <v>375</v>
      </c>
      <c r="C81" s="5"/>
      <c r="D81" s="1" t="s">
        <v>74</v>
      </c>
      <c r="E81" s="125"/>
      <c r="F81" s="167">
        <v>30</v>
      </c>
      <c r="G81" s="178"/>
      <c r="H81" s="167">
        <f t="shared" si="30"/>
        <v>478</v>
      </c>
      <c r="I81" s="167"/>
      <c r="J81" s="167">
        <v>1125802.0940886626</v>
      </c>
      <c r="K81" s="167">
        <f t="shared" si="31"/>
        <v>675481.25645319757</v>
      </c>
      <c r="L81" s="167">
        <f t="shared" si="32"/>
        <v>322880040.58462846</v>
      </c>
      <c r="M81" s="8"/>
    </row>
    <row r="82" spans="1:13" ht="30" x14ac:dyDescent="0.25">
      <c r="A82" s="115">
        <v>6</v>
      </c>
      <c r="B82" s="8" t="s">
        <v>375</v>
      </c>
      <c r="C82" s="5"/>
      <c r="D82" s="1" t="s">
        <v>287</v>
      </c>
      <c r="E82" s="125"/>
      <c r="F82" s="167">
        <v>45</v>
      </c>
      <c r="G82" s="178"/>
      <c r="H82" s="167">
        <f t="shared" si="30"/>
        <v>365</v>
      </c>
      <c r="I82" s="167"/>
      <c r="J82" s="167">
        <v>1647726.3463602669</v>
      </c>
      <c r="K82" s="167">
        <f t="shared" si="31"/>
        <v>988635.80781616014</v>
      </c>
      <c r="L82" s="167">
        <f t="shared" si="32"/>
        <v>360852069.85289848</v>
      </c>
      <c r="M82" s="8"/>
    </row>
    <row r="83" spans="1:13" ht="30" x14ac:dyDescent="0.25">
      <c r="A83" s="115">
        <v>7</v>
      </c>
      <c r="B83" s="8" t="s">
        <v>375</v>
      </c>
      <c r="C83" s="5"/>
      <c r="D83" s="1" t="s">
        <v>288</v>
      </c>
      <c r="E83" s="125"/>
      <c r="F83" s="167">
        <v>60</v>
      </c>
      <c r="G83" s="178"/>
      <c r="H83" s="167">
        <f t="shared" si="30"/>
        <v>6</v>
      </c>
      <c r="I83" s="167"/>
      <c r="J83" s="167">
        <v>2198080.9161318708</v>
      </c>
      <c r="K83" s="167">
        <f t="shared" si="31"/>
        <v>1318848.5496791224</v>
      </c>
      <c r="L83" s="167">
        <f t="shared" si="32"/>
        <v>7913091.2980747344</v>
      </c>
      <c r="M83" s="8"/>
    </row>
    <row r="84" spans="1:13" ht="30" x14ac:dyDescent="0.25">
      <c r="A84" s="115">
        <v>8</v>
      </c>
      <c r="B84" s="8" t="s">
        <v>375</v>
      </c>
      <c r="C84" s="5"/>
      <c r="D84" s="1" t="s">
        <v>289</v>
      </c>
      <c r="E84" s="125"/>
      <c r="F84" s="167">
        <v>120</v>
      </c>
      <c r="G84" s="178"/>
      <c r="H84" s="167">
        <f t="shared" si="30"/>
        <v>7</v>
      </c>
      <c r="I84" s="167"/>
      <c r="J84" s="167">
        <v>4392824.4693091959</v>
      </c>
      <c r="K84" s="167">
        <f t="shared" si="31"/>
        <v>2635694.6815855172</v>
      </c>
      <c r="L84" s="167">
        <f t="shared" si="32"/>
        <v>18449862.771098621</v>
      </c>
      <c r="M84" s="8"/>
    </row>
    <row r="85" spans="1:13" x14ac:dyDescent="0.25">
      <c r="A85" s="115"/>
      <c r="B85" s="8"/>
      <c r="C85" s="5"/>
      <c r="D85" s="1"/>
      <c r="E85" s="125"/>
      <c r="F85" s="167"/>
      <c r="G85" s="178"/>
      <c r="H85" s="167"/>
      <c r="I85" s="167"/>
      <c r="J85" s="167"/>
      <c r="K85" s="167"/>
      <c r="L85" s="167"/>
      <c r="M85" s="8"/>
    </row>
    <row r="86" spans="1:13" x14ac:dyDescent="0.25">
      <c r="A86" s="112"/>
      <c r="B86" s="112" t="s">
        <v>333</v>
      </c>
      <c r="C86" s="149"/>
      <c r="D86" s="150"/>
      <c r="E86" s="150"/>
      <c r="F86" s="150"/>
      <c r="G86" s="149"/>
      <c r="H86" s="149"/>
      <c r="I86" s="151">
        <f>I71+I69+I67+I8+I76</f>
        <v>100581</v>
      </c>
      <c r="J86" s="151"/>
      <c r="K86" s="151"/>
      <c r="L86" s="151">
        <f>L71+L69+L67+L8+L76</f>
        <v>35789625881.541214</v>
      </c>
      <c r="M86" s="152"/>
    </row>
  </sheetData>
  <mergeCells count="8">
    <mergeCell ref="B76:D76"/>
    <mergeCell ref="B71:D71"/>
    <mergeCell ref="A3:M3"/>
    <mergeCell ref="A4:M4"/>
    <mergeCell ref="A5:M5"/>
    <mergeCell ref="B8:D8"/>
    <mergeCell ref="B67:D67"/>
    <mergeCell ref="B69:D69"/>
  </mergeCells>
  <pageMargins left="0.45" right="0.2" top="0.5" bottom="0.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4" workbookViewId="0">
      <selection activeCell="M6" sqref="M1:M1048576"/>
    </sheetView>
  </sheetViews>
  <sheetFormatPr defaultColWidth="9.140625" defaultRowHeight="15" x14ac:dyDescent="0.25"/>
  <cols>
    <col min="1" max="1" width="4.85546875" style="119" bestFit="1" customWidth="1"/>
    <col min="2" max="2" width="24" style="119" customWidth="1"/>
    <col min="3" max="3" width="20.5703125" style="119" customWidth="1"/>
    <col min="4" max="4" width="18.42578125" style="136" customWidth="1"/>
    <col min="5" max="5" width="8.140625" style="136" customWidth="1"/>
    <col min="6" max="6" width="9.140625" style="136"/>
    <col min="7" max="7" width="0" style="119" hidden="1" customWidth="1"/>
    <col min="8" max="8" width="9.140625" style="119"/>
    <col min="9" max="9" width="10.5703125" style="119" customWidth="1"/>
    <col min="10" max="10" width="14.42578125" style="119" customWidth="1"/>
    <col min="11" max="11" width="12.5703125" style="119" customWidth="1"/>
    <col min="12" max="12" width="17.140625" style="119" customWidth="1"/>
    <col min="13" max="16384" width="9.140625" style="119"/>
  </cols>
  <sheetData>
    <row r="1" spans="1:12" x14ac:dyDescent="0.25">
      <c r="B1" s="119" t="s">
        <v>408</v>
      </c>
    </row>
    <row r="3" spans="1:12" ht="21" x14ac:dyDescent="0.25">
      <c r="A3" s="211" t="s">
        <v>23</v>
      </c>
      <c r="B3" s="211"/>
      <c r="C3" s="211"/>
      <c r="D3" s="211"/>
      <c r="E3" s="211"/>
      <c r="F3" s="211"/>
      <c r="G3" s="211"/>
      <c r="H3" s="211"/>
      <c r="I3" s="211"/>
      <c r="J3" s="219"/>
      <c r="K3" s="219"/>
      <c r="L3" s="219"/>
    </row>
    <row r="4" spans="1:12" ht="18.75" x14ac:dyDescent="0.25">
      <c r="A4" s="213" t="s">
        <v>449</v>
      </c>
      <c r="B4" s="213"/>
      <c r="C4" s="213"/>
      <c r="D4" s="213"/>
      <c r="E4" s="213"/>
      <c r="F4" s="213"/>
      <c r="G4" s="213"/>
      <c r="H4" s="213"/>
      <c r="I4" s="213"/>
      <c r="J4" s="214"/>
      <c r="K4" s="214"/>
      <c r="L4" s="214"/>
    </row>
    <row r="5" spans="1:12" ht="15.75" x14ac:dyDescent="0.25">
      <c r="A5" s="215" t="s">
        <v>448</v>
      </c>
      <c r="B5" s="215"/>
      <c r="C5" s="215"/>
      <c r="D5" s="215"/>
      <c r="E5" s="215"/>
      <c r="F5" s="215"/>
      <c r="G5" s="215"/>
      <c r="H5" s="215"/>
      <c r="I5" s="215"/>
      <c r="J5" s="216"/>
      <c r="K5" s="216"/>
      <c r="L5" s="216"/>
    </row>
    <row r="7" spans="1:12" s="139" customFormat="1" ht="71.25" x14ac:dyDescent="0.25">
      <c r="A7" s="138" t="s">
        <v>0</v>
      </c>
      <c r="B7" s="138" t="s">
        <v>24</v>
      </c>
      <c r="C7" s="138" t="s">
        <v>25</v>
      </c>
      <c r="D7" s="138" t="s">
        <v>86</v>
      </c>
      <c r="E7" s="138" t="s">
        <v>26</v>
      </c>
      <c r="F7" s="138" t="s">
        <v>29</v>
      </c>
      <c r="G7" s="138" t="s">
        <v>27</v>
      </c>
      <c r="H7" s="138" t="s">
        <v>8</v>
      </c>
      <c r="I7" s="138" t="s">
        <v>28</v>
      </c>
      <c r="J7" s="138" t="s">
        <v>260</v>
      </c>
      <c r="K7" s="138" t="s">
        <v>261</v>
      </c>
      <c r="L7" s="138" t="s">
        <v>262</v>
      </c>
    </row>
    <row r="8" spans="1:12" ht="66" customHeight="1" x14ac:dyDescent="0.25">
      <c r="A8" s="197" t="s">
        <v>1</v>
      </c>
      <c r="B8" s="222" t="s">
        <v>2</v>
      </c>
      <c r="C8" s="223"/>
      <c r="D8" s="223"/>
      <c r="E8" s="142"/>
      <c r="F8" s="143"/>
      <c r="G8" s="143"/>
      <c r="H8" s="143"/>
      <c r="I8" s="168">
        <f>I9+I13+I21+I25</f>
        <v>50600</v>
      </c>
      <c r="J8" s="168"/>
      <c r="K8" s="168"/>
      <c r="L8" s="168">
        <f>L9+L13+L21+L25</f>
        <v>12357904876.962709</v>
      </c>
    </row>
    <row r="9" spans="1:12" x14ac:dyDescent="0.25">
      <c r="A9" s="131">
        <v>1</v>
      </c>
      <c r="B9" s="113" t="s">
        <v>9</v>
      </c>
      <c r="C9" s="121"/>
      <c r="D9" s="104"/>
      <c r="E9" s="105"/>
      <c r="F9" s="117"/>
      <c r="G9" s="117"/>
      <c r="H9" s="117"/>
      <c r="I9" s="169">
        <f>SUM(I10:I12)</f>
        <v>16425</v>
      </c>
      <c r="J9" s="169"/>
      <c r="K9" s="169"/>
      <c r="L9" s="169">
        <f>SUM(L10:L12)</f>
        <v>4005780625.6961722</v>
      </c>
    </row>
    <row r="10" spans="1:12" ht="30" x14ac:dyDescent="0.25">
      <c r="A10" s="130" t="s">
        <v>30</v>
      </c>
      <c r="B10" s="5" t="s">
        <v>145</v>
      </c>
      <c r="C10" s="8" t="s">
        <v>53</v>
      </c>
      <c r="D10" s="1" t="s">
        <v>314</v>
      </c>
      <c r="E10" s="6"/>
      <c r="F10" s="167">
        <v>5</v>
      </c>
      <c r="G10" s="167"/>
      <c r="H10" s="167">
        <v>365</v>
      </c>
      <c r="I10" s="167">
        <f t="shared" ref="I10:J32" si="0">F10*H10</f>
        <v>1825</v>
      </c>
      <c r="J10" s="167">
        <v>1591365.5568499281</v>
      </c>
      <c r="K10" s="115">
        <f t="shared" ref="K10:K32" si="1">J10*0.6</f>
        <v>954819.33410995686</v>
      </c>
      <c r="L10" s="115">
        <f t="shared" ref="L10:L12" si="2">K10*H10</f>
        <v>348509056.95013428</v>
      </c>
    </row>
    <row r="11" spans="1:12" ht="30" x14ac:dyDescent="0.25">
      <c r="A11" s="130" t="s">
        <v>31</v>
      </c>
      <c r="B11" s="5" t="s">
        <v>284</v>
      </c>
      <c r="C11" s="8" t="s">
        <v>81</v>
      </c>
      <c r="D11" s="1" t="s">
        <v>84</v>
      </c>
      <c r="E11" s="6"/>
      <c r="F11" s="167">
        <v>10</v>
      </c>
      <c r="G11" s="167"/>
      <c r="H11" s="167">
        <v>365</v>
      </c>
      <c r="I11" s="167">
        <f t="shared" si="0"/>
        <v>3650</v>
      </c>
      <c r="J11" s="167">
        <v>4218920.5482079098</v>
      </c>
      <c r="K11" s="115">
        <f t="shared" si="1"/>
        <v>2531352.3289247458</v>
      </c>
      <c r="L11" s="115">
        <f t="shared" si="2"/>
        <v>923943600.05753219</v>
      </c>
    </row>
    <row r="12" spans="1:12" ht="45" x14ac:dyDescent="0.25">
      <c r="A12" s="130" t="s">
        <v>32</v>
      </c>
      <c r="B12" s="5" t="s">
        <v>297</v>
      </c>
      <c r="C12" s="8" t="s">
        <v>36</v>
      </c>
      <c r="D12" s="1" t="s">
        <v>85</v>
      </c>
      <c r="E12" s="6"/>
      <c r="F12" s="167">
        <v>30</v>
      </c>
      <c r="G12" s="167"/>
      <c r="H12" s="167">
        <v>365</v>
      </c>
      <c r="I12" s="167">
        <f t="shared" si="0"/>
        <v>10950</v>
      </c>
      <c r="J12" s="167">
        <v>12480949.628714638</v>
      </c>
      <c r="K12" s="115">
        <f t="shared" si="1"/>
        <v>7488569.7772287829</v>
      </c>
      <c r="L12" s="115">
        <f t="shared" si="2"/>
        <v>2733327968.6885056</v>
      </c>
    </row>
    <row r="13" spans="1:12" ht="30" customHeight="1" x14ac:dyDescent="0.25">
      <c r="A13" s="131">
        <v>2</v>
      </c>
      <c r="B13" s="113" t="s">
        <v>352</v>
      </c>
      <c r="C13" s="198"/>
      <c r="D13" s="198"/>
      <c r="E13" s="198"/>
      <c r="F13" s="117"/>
      <c r="G13" s="117"/>
      <c r="H13" s="117"/>
      <c r="I13" s="169">
        <f>SUM(I14:I19)</f>
        <v>30875</v>
      </c>
      <c r="J13" s="117"/>
      <c r="K13" s="169"/>
      <c r="L13" s="169">
        <f>SUM(L14:L19)</f>
        <v>7334943245.2773046</v>
      </c>
    </row>
    <row r="14" spans="1:12" ht="30" x14ac:dyDescent="0.25">
      <c r="A14" s="116" t="s">
        <v>75</v>
      </c>
      <c r="B14" s="5" t="s">
        <v>290</v>
      </c>
      <c r="C14" s="8" t="s">
        <v>351</v>
      </c>
      <c r="D14" s="1" t="s">
        <v>349</v>
      </c>
      <c r="E14" s="6"/>
      <c r="F14" s="167">
        <v>10</v>
      </c>
      <c r="G14" s="167" t="s">
        <v>41</v>
      </c>
      <c r="H14" s="167">
        <v>365</v>
      </c>
      <c r="I14" s="167">
        <f t="shared" si="0"/>
        <v>3650</v>
      </c>
      <c r="J14" s="167">
        <v>4174257.5011624554</v>
      </c>
      <c r="K14" s="167">
        <f t="shared" si="1"/>
        <v>2504554.5006974731</v>
      </c>
      <c r="L14" s="167">
        <f t="shared" ref="L14:L16" si="3">K14*H14</f>
        <v>914162392.75457764</v>
      </c>
    </row>
    <row r="15" spans="1:12" ht="30" x14ac:dyDescent="0.25">
      <c r="A15" s="116" t="s">
        <v>76</v>
      </c>
      <c r="B15" s="5" t="s">
        <v>17</v>
      </c>
      <c r="C15" s="5" t="s">
        <v>351</v>
      </c>
      <c r="D15" s="1" t="s">
        <v>350</v>
      </c>
      <c r="E15" s="6"/>
      <c r="F15" s="167">
        <v>15</v>
      </c>
      <c r="G15" s="167" t="s">
        <v>41</v>
      </c>
      <c r="H15" s="167">
        <v>365</v>
      </c>
      <c r="I15" s="167">
        <f t="shared" si="0"/>
        <v>5475</v>
      </c>
      <c r="J15" s="167">
        <v>6345886.7761755008</v>
      </c>
      <c r="K15" s="167">
        <f t="shared" si="1"/>
        <v>3807532.0657053003</v>
      </c>
      <c r="L15" s="167">
        <f t="shared" si="3"/>
        <v>1389749203.9824345</v>
      </c>
    </row>
    <row r="16" spans="1:12" ht="30" x14ac:dyDescent="0.25">
      <c r="A16" s="116" t="s">
        <v>77</v>
      </c>
      <c r="B16" s="5" t="s">
        <v>291</v>
      </c>
      <c r="C16" s="5" t="s">
        <v>35</v>
      </c>
      <c r="D16" s="1" t="s">
        <v>82</v>
      </c>
      <c r="E16" s="6"/>
      <c r="F16" s="167">
        <v>30</v>
      </c>
      <c r="G16" s="167"/>
      <c r="H16" s="167">
        <v>365</v>
      </c>
      <c r="I16" s="167">
        <f t="shared" si="0"/>
        <v>10950</v>
      </c>
      <c r="J16" s="167">
        <v>11831609.751441911</v>
      </c>
      <c r="K16" s="167">
        <f t="shared" si="1"/>
        <v>7098965.8508651461</v>
      </c>
      <c r="L16" s="167">
        <f t="shared" si="3"/>
        <v>2591122535.5657783</v>
      </c>
    </row>
    <row r="17" spans="1:12" x14ac:dyDescent="0.25">
      <c r="A17" s="116" t="s">
        <v>78</v>
      </c>
      <c r="B17" s="5" t="s">
        <v>292</v>
      </c>
      <c r="C17" s="5" t="s">
        <v>37</v>
      </c>
      <c r="D17" s="1" t="s">
        <v>83</v>
      </c>
      <c r="E17" s="6"/>
      <c r="F17" s="167">
        <v>60</v>
      </c>
      <c r="G17" s="167"/>
      <c r="H17" s="167">
        <v>6</v>
      </c>
      <c r="I17" s="167">
        <f t="shared" ref="I17:I19" si="4">F17*H17</f>
        <v>360</v>
      </c>
      <c r="J17" s="167">
        <v>21959223.996744592</v>
      </c>
      <c r="K17" s="167">
        <f t="shared" ref="K17:K19" si="5">J17*0.6</f>
        <v>13175534.398046754</v>
      </c>
      <c r="L17" s="167">
        <f t="shared" ref="L17:L19" si="6">K17*H17</f>
        <v>79053206.388280526</v>
      </c>
    </row>
    <row r="18" spans="1:12" ht="30" x14ac:dyDescent="0.25">
      <c r="A18" s="116" t="s">
        <v>79</v>
      </c>
      <c r="B18" s="5" t="s">
        <v>293</v>
      </c>
      <c r="C18" s="5" t="s">
        <v>37</v>
      </c>
      <c r="D18" s="1" t="s">
        <v>348</v>
      </c>
      <c r="E18" s="6"/>
      <c r="F18" s="167">
        <v>90</v>
      </c>
      <c r="G18" s="167"/>
      <c r="H18" s="167">
        <v>12</v>
      </c>
      <c r="I18" s="167">
        <f t="shared" si="4"/>
        <v>1080</v>
      </c>
      <c r="J18" s="167">
        <v>42426741.734852821</v>
      </c>
      <c r="K18" s="167">
        <f t="shared" si="5"/>
        <v>25456045.040911693</v>
      </c>
      <c r="L18" s="167">
        <f t="shared" si="6"/>
        <v>305472540.49094033</v>
      </c>
    </row>
    <row r="19" spans="1:12" x14ac:dyDescent="0.25">
      <c r="A19" s="116" t="s">
        <v>334</v>
      </c>
      <c r="B19" s="5" t="s">
        <v>294</v>
      </c>
      <c r="C19" s="5" t="s">
        <v>37</v>
      </c>
      <c r="D19" s="1" t="s">
        <v>83</v>
      </c>
      <c r="E19" s="6"/>
      <c r="F19" s="167">
        <v>60</v>
      </c>
      <c r="G19" s="167"/>
      <c r="H19" s="167">
        <v>156</v>
      </c>
      <c r="I19" s="167">
        <f t="shared" si="4"/>
        <v>9360</v>
      </c>
      <c r="J19" s="167">
        <v>21959223.996744592</v>
      </c>
      <c r="K19" s="167">
        <f t="shared" si="5"/>
        <v>13175534.398046754</v>
      </c>
      <c r="L19" s="167">
        <f t="shared" si="6"/>
        <v>2055383366.0952938</v>
      </c>
    </row>
    <row r="20" spans="1:12" ht="30" x14ac:dyDescent="0.25">
      <c r="A20" s="130" t="s">
        <v>338</v>
      </c>
      <c r="B20" s="5" t="s">
        <v>270</v>
      </c>
      <c r="C20" s="8" t="s">
        <v>81</v>
      </c>
      <c r="D20" s="1" t="s">
        <v>84</v>
      </c>
      <c r="E20" s="6"/>
      <c r="F20" s="167">
        <v>10</v>
      </c>
      <c r="G20" s="167"/>
      <c r="H20" s="167">
        <v>12</v>
      </c>
      <c r="I20" s="167">
        <f t="shared" si="0"/>
        <v>120</v>
      </c>
      <c r="J20" s="167">
        <v>4218920.5482079098</v>
      </c>
      <c r="K20" s="167">
        <f t="shared" si="1"/>
        <v>2531352.3289247458</v>
      </c>
      <c r="L20" s="167">
        <f t="shared" ref="L20" si="7">K20*H20</f>
        <v>30376227.947096951</v>
      </c>
    </row>
    <row r="21" spans="1:12" x14ac:dyDescent="0.25">
      <c r="A21" s="120">
        <v>3</v>
      </c>
      <c r="B21" s="113" t="s">
        <v>12</v>
      </c>
      <c r="C21" s="103"/>
      <c r="D21" s="104"/>
      <c r="E21" s="105"/>
      <c r="F21" s="129"/>
      <c r="G21" s="127"/>
      <c r="H21" s="173"/>
      <c r="I21" s="172">
        <f t="shared" si="0"/>
        <v>0</v>
      </c>
      <c r="J21" s="172">
        <f t="shared" si="0"/>
        <v>0</v>
      </c>
      <c r="K21" s="172">
        <f t="shared" si="1"/>
        <v>0</v>
      </c>
      <c r="L21" s="169">
        <f>SUM(L22:L24)</f>
        <v>187320072.34043121</v>
      </c>
    </row>
    <row r="22" spans="1:12" ht="30" x14ac:dyDescent="0.25">
      <c r="A22" s="130" t="s">
        <v>320</v>
      </c>
      <c r="B22" s="5" t="s">
        <v>299</v>
      </c>
      <c r="C22" s="8" t="s">
        <v>81</v>
      </c>
      <c r="D22" s="1" t="s">
        <v>84</v>
      </c>
      <c r="E22" s="6"/>
      <c r="F22" s="167">
        <v>10</v>
      </c>
      <c r="G22" s="167"/>
      <c r="H22" s="167">
        <v>24</v>
      </c>
      <c r="I22" s="167">
        <f t="shared" si="0"/>
        <v>240</v>
      </c>
      <c r="J22" s="167">
        <v>4218920.5482079098</v>
      </c>
      <c r="K22" s="167">
        <f t="shared" si="1"/>
        <v>2531352.3289247458</v>
      </c>
      <c r="L22" s="167">
        <f t="shared" ref="L22:L24" si="8">K22*H22</f>
        <v>60752455.894193903</v>
      </c>
    </row>
    <row r="23" spans="1:12" ht="45" x14ac:dyDescent="0.25">
      <c r="A23" s="130" t="s">
        <v>321</v>
      </c>
      <c r="B23" s="5" t="s">
        <v>300</v>
      </c>
      <c r="C23" s="8" t="s">
        <v>81</v>
      </c>
      <c r="D23" s="1" t="s">
        <v>84</v>
      </c>
      <c r="E23" s="6"/>
      <c r="F23" s="167">
        <v>10</v>
      </c>
      <c r="G23" s="167"/>
      <c r="H23" s="167">
        <v>26</v>
      </c>
      <c r="I23" s="167">
        <f t="shared" si="0"/>
        <v>260</v>
      </c>
      <c r="J23" s="167">
        <v>4218920.5482079098</v>
      </c>
      <c r="K23" s="167">
        <f t="shared" si="1"/>
        <v>2531352.3289247458</v>
      </c>
      <c r="L23" s="167">
        <f t="shared" si="8"/>
        <v>65815160.552043393</v>
      </c>
    </row>
    <row r="24" spans="1:12" ht="45" x14ac:dyDescent="0.25">
      <c r="A24" s="130" t="s">
        <v>322</v>
      </c>
      <c r="B24" s="5" t="s">
        <v>301</v>
      </c>
      <c r="C24" s="8" t="s">
        <v>81</v>
      </c>
      <c r="D24" s="1" t="s">
        <v>84</v>
      </c>
      <c r="E24" s="6"/>
      <c r="F24" s="167">
        <v>10</v>
      </c>
      <c r="G24" s="167"/>
      <c r="H24" s="167">
        <v>24</v>
      </c>
      <c r="I24" s="167">
        <f t="shared" si="0"/>
        <v>240</v>
      </c>
      <c r="J24" s="167">
        <v>4218920.5482079098</v>
      </c>
      <c r="K24" s="167">
        <f t="shared" si="1"/>
        <v>2531352.3289247458</v>
      </c>
      <c r="L24" s="167">
        <f t="shared" si="8"/>
        <v>60752455.894193903</v>
      </c>
    </row>
    <row r="25" spans="1:12" ht="28.5" x14ac:dyDescent="0.25">
      <c r="A25" s="120">
        <v>4</v>
      </c>
      <c r="B25" s="113" t="s">
        <v>302</v>
      </c>
      <c r="C25" s="103"/>
      <c r="D25" s="104"/>
      <c r="E25" s="105"/>
      <c r="F25" s="170"/>
      <c r="G25" s="127"/>
      <c r="H25" s="170"/>
      <c r="I25" s="169">
        <f>SUM(I26:I33)</f>
        <v>3300</v>
      </c>
      <c r="J25" s="169"/>
      <c r="K25" s="169"/>
      <c r="L25" s="169">
        <f>SUM(L26:L33)</f>
        <v>829860933.6488024</v>
      </c>
    </row>
    <row r="26" spans="1:12" ht="30" x14ac:dyDescent="0.25">
      <c r="A26" s="130" t="s">
        <v>339</v>
      </c>
      <c r="B26" s="5" t="s">
        <v>272</v>
      </c>
      <c r="C26" s="8" t="s">
        <v>81</v>
      </c>
      <c r="D26" s="1" t="s">
        <v>84</v>
      </c>
      <c r="E26" s="6"/>
      <c r="F26" s="167">
        <v>10</v>
      </c>
      <c r="G26" s="167"/>
      <c r="H26" s="167">
        <v>52</v>
      </c>
      <c r="I26" s="167">
        <f t="shared" si="0"/>
        <v>520</v>
      </c>
      <c r="J26" s="167">
        <v>4218920.5482079098</v>
      </c>
      <c r="K26" s="167">
        <f t="shared" si="1"/>
        <v>2531352.3289247458</v>
      </c>
      <c r="L26" s="167">
        <f t="shared" ref="L26:L32" si="9">K26*H26</f>
        <v>131630321.10408679</v>
      </c>
    </row>
    <row r="27" spans="1:12" ht="30" x14ac:dyDescent="0.25">
      <c r="A27" s="130" t="s">
        <v>340</v>
      </c>
      <c r="B27" s="5" t="s">
        <v>303</v>
      </c>
      <c r="C27" s="8" t="s">
        <v>81</v>
      </c>
      <c r="D27" s="1" t="s">
        <v>84</v>
      </c>
      <c r="E27" s="6"/>
      <c r="F27" s="167">
        <v>10</v>
      </c>
      <c r="G27" s="167"/>
      <c r="H27" s="167">
        <v>26</v>
      </c>
      <c r="I27" s="167">
        <f t="shared" si="0"/>
        <v>260</v>
      </c>
      <c r="J27" s="167">
        <v>4218920.5482079098</v>
      </c>
      <c r="K27" s="167">
        <f t="shared" si="1"/>
        <v>2531352.3289247458</v>
      </c>
      <c r="L27" s="167">
        <f t="shared" si="9"/>
        <v>65815160.552043393</v>
      </c>
    </row>
    <row r="28" spans="1:12" ht="30" x14ac:dyDescent="0.25">
      <c r="A28" s="130" t="s">
        <v>341</v>
      </c>
      <c r="B28" s="5" t="s">
        <v>304</v>
      </c>
      <c r="C28" s="8" t="s">
        <v>81</v>
      </c>
      <c r="D28" s="1" t="s">
        <v>84</v>
      </c>
      <c r="E28" s="6"/>
      <c r="F28" s="167">
        <v>10</v>
      </c>
      <c r="G28" s="167"/>
      <c r="H28" s="167">
        <v>24</v>
      </c>
      <c r="I28" s="167">
        <f t="shared" si="0"/>
        <v>240</v>
      </c>
      <c r="J28" s="167">
        <v>4218920.5482079098</v>
      </c>
      <c r="K28" s="167">
        <f t="shared" si="1"/>
        <v>2531352.3289247458</v>
      </c>
      <c r="L28" s="167">
        <f t="shared" si="9"/>
        <v>60752455.894193903</v>
      </c>
    </row>
    <row r="29" spans="1:12" ht="30" x14ac:dyDescent="0.25">
      <c r="A29" s="130" t="s">
        <v>343</v>
      </c>
      <c r="B29" s="5" t="s">
        <v>305</v>
      </c>
      <c r="C29" s="8" t="s">
        <v>81</v>
      </c>
      <c r="D29" s="1" t="s">
        <v>84</v>
      </c>
      <c r="E29" s="6"/>
      <c r="F29" s="167">
        <v>10</v>
      </c>
      <c r="G29" s="167"/>
      <c r="H29" s="167">
        <v>24</v>
      </c>
      <c r="I29" s="167">
        <f t="shared" si="0"/>
        <v>240</v>
      </c>
      <c r="J29" s="167">
        <v>4218920.5482079098</v>
      </c>
      <c r="K29" s="167">
        <f t="shared" si="1"/>
        <v>2531352.3289247458</v>
      </c>
      <c r="L29" s="167">
        <f t="shared" si="9"/>
        <v>60752455.894193903</v>
      </c>
    </row>
    <row r="30" spans="1:12" ht="30" x14ac:dyDescent="0.25">
      <c r="A30" s="130" t="s">
        <v>344</v>
      </c>
      <c r="B30" s="5" t="s">
        <v>269</v>
      </c>
      <c r="C30" s="8" t="s">
        <v>81</v>
      </c>
      <c r="D30" s="1" t="s">
        <v>315</v>
      </c>
      <c r="E30" s="6"/>
      <c r="F30" s="167">
        <v>15</v>
      </c>
      <c r="G30" s="167"/>
      <c r="H30" s="167">
        <v>52</v>
      </c>
      <c r="I30" s="167">
        <f t="shared" si="0"/>
        <v>780</v>
      </c>
      <c r="J30" s="167">
        <v>6240474.8143573189</v>
      </c>
      <c r="K30" s="167">
        <f t="shared" si="1"/>
        <v>3744284.8886143914</v>
      </c>
      <c r="L30" s="167">
        <f t="shared" si="9"/>
        <v>194702814.20794836</v>
      </c>
    </row>
    <row r="31" spans="1:12" ht="30" x14ac:dyDescent="0.25">
      <c r="A31" s="130" t="s">
        <v>345</v>
      </c>
      <c r="B31" s="5" t="s">
        <v>268</v>
      </c>
      <c r="C31" s="8" t="s">
        <v>81</v>
      </c>
      <c r="D31" s="1" t="s">
        <v>84</v>
      </c>
      <c r="E31" s="6"/>
      <c r="F31" s="167">
        <v>10</v>
      </c>
      <c r="G31" s="167"/>
      <c r="H31" s="167">
        <v>24</v>
      </c>
      <c r="I31" s="167">
        <f t="shared" si="0"/>
        <v>240</v>
      </c>
      <c r="J31" s="167">
        <v>4218920.5482079098</v>
      </c>
      <c r="K31" s="167">
        <f t="shared" si="1"/>
        <v>2531352.3289247458</v>
      </c>
      <c r="L31" s="167">
        <f t="shared" si="9"/>
        <v>60752455.894193903</v>
      </c>
    </row>
    <row r="32" spans="1:12" ht="30" x14ac:dyDescent="0.25">
      <c r="A32" s="130" t="s">
        <v>346</v>
      </c>
      <c r="B32" s="5" t="s">
        <v>307</v>
      </c>
      <c r="C32" s="8" t="s">
        <v>81</v>
      </c>
      <c r="D32" s="1" t="s">
        <v>84</v>
      </c>
      <c r="E32" s="6"/>
      <c r="F32" s="167">
        <v>10</v>
      </c>
      <c r="G32" s="167"/>
      <c r="H32" s="167">
        <v>24</v>
      </c>
      <c r="I32" s="167">
        <f t="shared" si="0"/>
        <v>240</v>
      </c>
      <c r="J32" s="167">
        <v>4218920.5482079098</v>
      </c>
      <c r="K32" s="167">
        <f t="shared" si="1"/>
        <v>2531352.3289247458</v>
      </c>
      <c r="L32" s="167">
        <f t="shared" si="9"/>
        <v>60752455.894193903</v>
      </c>
    </row>
    <row r="33" spans="1:12" ht="30" x14ac:dyDescent="0.25">
      <c r="A33" s="130" t="s">
        <v>347</v>
      </c>
      <c r="B33" s="5" t="s">
        <v>166</v>
      </c>
      <c r="C33" s="8" t="s">
        <v>81</v>
      </c>
      <c r="D33" s="1" t="s">
        <v>315</v>
      </c>
      <c r="E33" s="125"/>
      <c r="F33" s="167">
        <v>15</v>
      </c>
      <c r="G33" s="167" t="s">
        <v>46</v>
      </c>
      <c r="H33" s="167">
        <v>52</v>
      </c>
      <c r="I33" s="167">
        <f>F33*H33</f>
        <v>780</v>
      </c>
      <c r="J33" s="167">
        <v>6240474.8143573189</v>
      </c>
      <c r="K33" s="167">
        <f>J33*0.6</f>
        <v>3744284.8886143914</v>
      </c>
      <c r="L33" s="167">
        <f>K33*H33</f>
        <v>194702814.20794836</v>
      </c>
    </row>
    <row r="34" spans="1:12" ht="48" customHeight="1" x14ac:dyDescent="0.25">
      <c r="A34" s="145" t="s">
        <v>6</v>
      </c>
      <c r="B34" s="222" t="s">
        <v>3</v>
      </c>
      <c r="C34" s="223"/>
      <c r="D34" s="223"/>
      <c r="E34" s="174"/>
      <c r="F34" s="146"/>
      <c r="G34" s="147"/>
      <c r="H34" s="148"/>
      <c r="I34" s="168">
        <f t="shared" ref="I34" si="10">SUM(I35:I35)</f>
        <v>240</v>
      </c>
      <c r="J34" s="146"/>
      <c r="K34" s="168"/>
      <c r="L34" s="168">
        <f>SUM(L35:L35)</f>
        <v>89862837.326745391</v>
      </c>
    </row>
    <row r="35" spans="1:12" ht="30" x14ac:dyDescent="0.25">
      <c r="A35" s="130"/>
      <c r="B35" s="5" t="s">
        <v>13</v>
      </c>
      <c r="C35" s="8" t="s">
        <v>81</v>
      </c>
      <c r="D35" s="1" t="s">
        <v>315</v>
      </c>
      <c r="E35" s="125"/>
      <c r="F35" s="167">
        <v>10</v>
      </c>
      <c r="G35" s="167"/>
      <c r="H35" s="167">
        <v>24</v>
      </c>
      <c r="I35" s="167">
        <f t="shared" ref="I35" si="11">F35*H35</f>
        <v>240</v>
      </c>
      <c r="J35" s="167">
        <v>6240474.8143573189</v>
      </c>
      <c r="K35" s="167">
        <f t="shared" ref="K35:K40" si="12">J35*0.6</f>
        <v>3744284.8886143914</v>
      </c>
      <c r="L35" s="167">
        <f t="shared" ref="L35" si="13">K35*H35</f>
        <v>89862837.326745391</v>
      </c>
    </row>
    <row r="36" spans="1:12" ht="41.45" customHeight="1" x14ac:dyDescent="0.25">
      <c r="A36" s="145" t="s">
        <v>309</v>
      </c>
      <c r="B36" s="222" t="s">
        <v>4</v>
      </c>
      <c r="C36" s="223"/>
      <c r="D36" s="223"/>
      <c r="E36" s="176"/>
      <c r="F36" s="176"/>
      <c r="G36" s="147"/>
      <c r="H36" s="148"/>
      <c r="I36" s="168">
        <f t="shared" ref="I36" si="14">SUM(I37:I37)</f>
        <v>5475</v>
      </c>
      <c r="J36" s="146"/>
      <c r="K36" s="168"/>
      <c r="L36" s="168">
        <f>SUM(L37:L37)</f>
        <v>1126121342.6833572</v>
      </c>
    </row>
    <row r="37" spans="1:12" ht="45" x14ac:dyDescent="0.25">
      <c r="A37" s="140"/>
      <c r="B37" s="5" t="s">
        <v>14</v>
      </c>
      <c r="C37" s="8" t="s">
        <v>317</v>
      </c>
      <c r="D37" s="1" t="s">
        <v>316</v>
      </c>
      <c r="E37" s="175"/>
      <c r="F37" s="167">
        <v>15</v>
      </c>
      <c r="G37" s="167"/>
      <c r="H37" s="167">
        <v>365</v>
      </c>
      <c r="I37" s="167">
        <f t="shared" ref="I37:I40" si="15">F37*H37</f>
        <v>5475</v>
      </c>
      <c r="J37" s="167">
        <v>5142106.5875952393</v>
      </c>
      <c r="K37" s="167">
        <f t="shared" si="12"/>
        <v>3085263.9525571433</v>
      </c>
      <c r="L37" s="167">
        <f t="shared" ref="L37" si="16">K37*H37</f>
        <v>1126121342.6833572</v>
      </c>
    </row>
    <row r="38" spans="1:12" ht="111.95" customHeight="1" x14ac:dyDescent="0.25">
      <c r="A38" s="145" t="s">
        <v>7</v>
      </c>
      <c r="B38" s="222" t="s">
        <v>5</v>
      </c>
      <c r="C38" s="223"/>
      <c r="D38" s="223"/>
      <c r="E38" s="176"/>
      <c r="F38" s="176"/>
      <c r="G38" s="147"/>
      <c r="H38" s="148"/>
      <c r="I38" s="168">
        <f t="shared" ref="I38" si="17">SUM(I39:I40)</f>
        <v>4140</v>
      </c>
      <c r="J38" s="148"/>
      <c r="K38" s="168"/>
      <c r="L38" s="168">
        <f>SUM(L39:L40)</f>
        <v>827148490.87086928</v>
      </c>
    </row>
    <row r="39" spans="1:12" ht="30" x14ac:dyDescent="0.25">
      <c r="A39" s="140">
        <v>1</v>
      </c>
      <c r="B39" s="8" t="s">
        <v>265</v>
      </c>
      <c r="C39" s="8" t="s">
        <v>81</v>
      </c>
      <c r="D39" s="1" t="s">
        <v>84</v>
      </c>
      <c r="E39" s="115"/>
      <c r="F39" s="167">
        <v>10</v>
      </c>
      <c r="G39" s="167"/>
      <c r="H39" s="167">
        <v>24</v>
      </c>
      <c r="I39" s="167">
        <f t="shared" si="15"/>
        <v>240</v>
      </c>
      <c r="J39" s="167">
        <v>4218920.5482079098</v>
      </c>
      <c r="K39" s="167">
        <f t="shared" si="12"/>
        <v>2531352.3289247458</v>
      </c>
      <c r="L39" s="167">
        <f t="shared" ref="L39:L40" si="18">K39*H39</f>
        <v>60752455.894193903</v>
      </c>
    </row>
    <row r="40" spans="1:12" x14ac:dyDescent="0.25">
      <c r="A40" s="140">
        <v>2</v>
      </c>
      <c r="B40" s="8" t="s">
        <v>417</v>
      </c>
      <c r="C40" s="8" t="s">
        <v>319</v>
      </c>
      <c r="D40" s="1" t="s">
        <v>318</v>
      </c>
      <c r="E40" s="115"/>
      <c r="F40" s="167">
        <v>15</v>
      </c>
      <c r="G40" s="167"/>
      <c r="H40" s="167">
        <f>5*52</f>
        <v>260</v>
      </c>
      <c r="I40" s="167">
        <f t="shared" si="15"/>
        <v>3900</v>
      </c>
      <c r="J40" s="167">
        <v>4912795.0960043296</v>
      </c>
      <c r="K40" s="167">
        <f t="shared" si="12"/>
        <v>2947677.0576025979</v>
      </c>
      <c r="L40" s="167">
        <f t="shared" si="18"/>
        <v>766396034.97667539</v>
      </c>
    </row>
    <row r="41" spans="1:12" x14ac:dyDescent="0.25">
      <c r="A41" s="107" t="s">
        <v>333</v>
      </c>
      <c r="B41" s="107"/>
      <c r="C41" s="133"/>
      <c r="D41" s="134"/>
      <c r="E41" s="134"/>
      <c r="F41" s="134"/>
      <c r="G41" s="133"/>
      <c r="H41" s="133"/>
      <c r="I41" s="135">
        <f>I38+I36+I34+I8</f>
        <v>60455</v>
      </c>
      <c r="J41" s="135"/>
      <c r="K41" s="135"/>
      <c r="L41" s="135">
        <f>L38+L36+L34+L8</f>
        <v>14401037547.843681</v>
      </c>
    </row>
  </sheetData>
  <mergeCells count="7">
    <mergeCell ref="B8:D8"/>
    <mergeCell ref="B34:D34"/>
    <mergeCell ref="B36:D36"/>
    <mergeCell ref="B38:D38"/>
    <mergeCell ref="A3:L3"/>
    <mergeCell ref="A4:L4"/>
    <mergeCell ref="A5:L5"/>
  </mergeCells>
  <pageMargins left="0.5" right="0.2" top="0.25" bottom="0.2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7" workbookViewId="0">
      <selection activeCell="M18" sqref="M18"/>
    </sheetView>
  </sheetViews>
  <sheetFormatPr defaultColWidth="9.140625" defaultRowHeight="15.75" x14ac:dyDescent="0.25"/>
  <cols>
    <col min="1" max="1" width="4.85546875" style="2" bestFit="1" customWidth="1"/>
    <col min="2" max="2" width="24" style="2" customWidth="1"/>
    <col min="3" max="3" width="20.5703125" style="2" customWidth="1"/>
    <col min="4" max="4" width="18.42578125" style="7" customWidth="1"/>
    <col min="5" max="5" width="8.140625" style="7" customWidth="1"/>
    <col min="6" max="6" width="9.140625" style="7"/>
    <col min="7" max="7" width="0" style="2" hidden="1" customWidth="1"/>
    <col min="8" max="8" width="9.140625" style="2"/>
    <col min="9" max="9" width="11.42578125" style="2" customWidth="1"/>
    <col min="10" max="10" width="12.85546875" style="2" customWidth="1"/>
    <col min="11" max="11" width="12.5703125" style="2" customWidth="1"/>
    <col min="12" max="12" width="17.140625" style="2" customWidth="1"/>
    <col min="13" max="13" width="14.85546875" style="2" customWidth="1"/>
    <col min="14" max="16384" width="9.140625" style="2"/>
  </cols>
  <sheetData>
    <row r="1" spans="1:13" x14ac:dyDescent="0.25">
      <c r="B1" s="2" t="s">
        <v>410</v>
      </c>
    </row>
    <row r="3" spans="1:13" ht="20.25" x14ac:dyDescent="0.25">
      <c r="A3" s="211" t="s">
        <v>404</v>
      </c>
      <c r="B3" s="211"/>
      <c r="C3" s="211"/>
      <c r="D3" s="211"/>
      <c r="E3" s="211"/>
      <c r="F3" s="211"/>
      <c r="G3" s="211"/>
      <c r="H3" s="211"/>
      <c r="I3" s="211"/>
      <c r="J3" s="212"/>
      <c r="K3" s="212"/>
      <c r="L3" s="212"/>
      <c r="M3" s="212"/>
    </row>
    <row r="4" spans="1:13" ht="18.75" x14ac:dyDescent="0.25">
      <c r="A4" s="213" t="s">
        <v>379</v>
      </c>
      <c r="B4" s="213"/>
      <c r="C4" s="213"/>
      <c r="D4" s="213"/>
      <c r="E4" s="213"/>
      <c r="F4" s="213"/>
      <c r="G4" s="213"/>
      <c r="H4" s="213"/>
      <c r="I4" s="213"/>
      <c r="J4" s="214"/>
      <c r="K4" s="214"/>
      <c r="L4" s="214"/>
      <c r="M4" s="214"/>
    </row>
    <row r="5" spans="1:13" x14ac:dyDescent="0.25">
      <c r="A5" s="215" t="s">
        <v>448</v>
      </c>
      <c r="B5" s="215"/>
      <c r="C5" s="215"/>
      <c r="D5" s="215"/>
      <c r="E5" s="215"/>
      <c r="F5" s="215"/>
      <c r="G5" s="215"/>
      <c r="H5" s="215"/>
      <c r="I5" s="215"/>
      <c r="J5" s="216"/>
      <c r="K5" s="216"/>
      <c r="L5" s="216"/>
      <c r="M5" s="216"/>
    </row>
    <row r="7" spans="1:13" s="4" customFormat="1" ht="94.5" x14ac:dyDescent="0.25">
      <c r="A7" s="3" t="s">
        <v>0</v>
      </c>
      <c r="B7" s="3" t="s">
        <v>24</v>
      </c>
      <c r="C7" s="3" t="s">
        <v>25</v>
      </c>
      <c r="D7" s="3" t="s">
        <v>86</v>
      </c>
      <c r="E7" s="3" t="s">
        <v>26</v>
      </c>
      <c r="F7" s="3" t="s">
        <v>29</v>
      </c>
      <c r="G7" s="3" t="s">
        <v>27</v>
      </c>
      <c r="H7" s="3" t="s">
        <v>8</v>
      </c>
      <c r="I7" s="3" t="s">
        <v>377</v>
      </c>
      <c r="J7" s="3" t="s">
        <v>260</v>
      </c>
      <c r="K7" s="3" t="s">
        <v>261</v>
      </c>
      <c r="L7" s="3" t="s">
        <v>262</v>
      </c>
      <c r="M7" s="3" t="s">
        <v>312</v>
      </c>
    </row>
    <row r="8" spans="1:13" x14ac:dyDescent="0.25">
      <c r="A8" s="145" t="s">
        <v>1</v>
      </c>
      <c r="B8" s="208" t="s">
        <v>380</v>
      </c>
      <c r="C8" s="217"/>
      <c r="D8" s="218"/>
      <c r="E8" s="142"/>
      <c r="F8" s="143"/>
      <c r="G8" s="143"/>
      <c r="H8" s="143"/>
      <c r="I8" s="135">
        <f>SUM(I9:I11)</f>
        <v>50</v>
      </c>
      <c r="J8" s="135"/>
      <c r="K8" s="135"/>
      <c r="L8" s="135">
        <f>SUM(L9:L11)</f>
        <v>25538191.4297591</v>
      </c>
      <c r="M8" s="135"/>
    </row>
    <row r="9" spans="1:13" x14ac:dyDescent="0.25">
      <c r="A9" s="115" t="s">
        <v>30</v>
      </c>
      <c r="B9" s="8" t="s">
        <v>381</v>
      </c>
      <c r="C9" s="5" t="s">
        <v>48</v>
      </c>
      <c r="D9" s="1" t="s">
        <v>396</v>
      </c>
      <c r="E9" s="6"/>
      <c r="F9" s="111">
        <v>5</v>
      </c>
      <c r="G9" s="111"/>
      <c r="H9" s="111">
        <v>4</v>
      </c>
      <c r="I9" s="111">
        <f t="shared" ref="I9:I11" si="0">F9*H9</f>
        <v>20</v>
      </c>
      <c r="J9" s="111">
        <v>3800529.9754522745</v>
      </c>
      <c r="K9" s="111">
        <f t="shared" ref="K9:K10" si="1">J9*0.6</f>
        <v>2280317.9852713645</v>
      </c>
      <c r="L9" s="111">
        <f t="shared" ref="L9:L11" si="2">K9*H9</f>
        <v>9121271.9410854578</v>
      </c>
      <c r="M9" s="8"/>
    </row>
    <row r="10" spans="1:13" ht="30" x14ac:dyDescent="0.25">
      <c r="A10" s="115" t="s">
        <v>31</v>
      </c>
      <c r="B10" s="8" t="s">
        <v>382</v>
      </c>
      <c r="C10" s="8" t="s">
        <v>47</v>
      </c>
      <c r="D10" s="1" t="s">
        <v>49</v>
      </c>
      <c r="E10" s="6"/>
      <c r="F10" s="111">
        <v>10</v>
      </c>
      <c r="G10" s="111"/>
      <c r="H10" s="111">
        <v>2</v>
      </c>
      <c r="I10" s="111">
        <f t="shared" si="0"/>
        <v>20</v>
      </c>
      <c r="J10" s="111">
        <v>5504507.163631822</v>
      </c>
      <c r="K10" s="111">
        <f t="shared" si="1"/>
        <v>3302704.2981790933</v>
      </c>
      <c r="L10" s="111">
        <f t="shared" si="2"/>
        <v>6605408.5963581866</v>
      </c>
      <c r="M10" s="8"/>
    </row>
    <row r="11" spans="1:13" x14ac:dyDescent="0.25">
      <c r="A11" s="115" t="s">
        <v>32</v>
      </c>
      <c r="B11" s="8" t="s">
        <v>392</v>
      </c>
      <c r="C11" s="8" t="s">
        <v>392</v>
      </c>
      <c r="D11" s="1" t="s">
        <v>394</v>
      </c>
      <c r="E11" s="154"/>
      <c r="F11" s="111">
        <v>10</v>
      </c>
      <c r="G11" s="111"/>
      <c r="H11" s="111">
        <v>1</v>
      </c>
      <c r="I11" s="111">
        <f t="shared" si="0"/>
        <v>10</v>
      </c>
      <c r="J11" s="111">
        <v>16352518.153859094</v>
      </c>
      <c r="K11" s="111">
        <f t="shared" ref="K11" si="3">J11*0.6</f>
        <v>9811510.8923154566</v>
      </c>
      <c r="L11" s="111">
        <f t="shared" si="2"/>
        <v>9811510.8923154566</v>
      </c>
      <c r="M11" s="8"/>
    </row>
    <row r="12" spans="1:13" ht="30" customHeight="1" x14ac:dyDescent="0.25">
      <c r="A12" s="120">
        <v>2</v>
      </c>
      <c r="B12" s="113" t="s">
        <v>383</v>
      </c>
      <c r="C12" s="122"/>
      <c r="D12" s="122"/>
      <c r="E12" s="122"/>
      <c r="F12" s="117"/>
      <c r="G12" s="123"/>
      <c r="H12" s="124"/>
      <c r="I12" s="118">
        <f>SUM(I13:I18)</f>
        <v>90</v>
      </c>
      <c r="J12" s="118"/>
      <c r="K12" s="118"/>
      <c r="L12" s="118">
        <f>SUM(L13:L18)</f>
        <v>40592193.914088242</v>
      </c>
      <c r="M12" s="118"/>
    </row>
    <row r="13" spans="1:13" x14ac:dyDescent="0.25">
      <c r="A13" s="115" t="s">
        <v>75</v>
      </c>
      <c r="B13" s="8" t="s">
        <v>116</v>
      </c>
      <c r="C13" s="8" t="s">
        <v>116</v>
      </c>
      <c r="D13" s="1" t="s">
        <v>393</v>
      </c>
      <c r="E13" s="6"/>
      <c r="F13" s="111">
        <v>20</v>
      </c>
      <c r="G13" s="111" t="s">
        <v>41</v>
      </c>
      <c r="H13" s="111">
        <v>1</v>
      </c>
      <c r="I13" s="111">
        <f t="shared" ref="I13:I18" si="4">F13*H13</f>
        <v>20</v>
      </c>
      <c r="J13" s="111">
        <v>27200590.045672733</v>
      </c>
      <c r="K13" s="111">
        <f t="shared" ref="K13:K18" si="5">J13*0.6</f>
        <v>16320354.02740364</v>
      </c>
      <c r="L13" s="111">
        <f t="shared" ref="L13:L18" si="6">K13*H13</f>
        <v>16320354.02740364</v>
      </c>
      <c r="M13" s="8"/>
    </row>
    <row r="14" spans="1:13" ht="45" x14ac:dyDescent="0.25">
      <c r="A14" s="115" t="s">
        <v>76</v>
      </c>
      <c r="B14" s="8" t="s">
        <v>386</v>
      </c>
      <c r="C14" s="8" t="s">
        <v>387</v>
      </c>
      <c r="D14" s="1"/>
      <c r="E14" s="6"/>
      <c r="F14" s="111">
        <v>20</v>
      </c>
      <c r="G14" s="111"/>
      <c r="H14" s="111">
        <v>1</v>
      </c>
      <c r="I14" s="111">
        <f t="shared" si="4"/>
        <v>20</v>
      </c>
      <c r="J14" s="111">
        <v>6925830.3368838979</v>
      </c>
      <c r="K14" s="111">
        <f t="shared" ref="K14:K15" si="7">J14*0.6</f>
        <v>4155498.2021303386</v>
      </c>
      <c r="L14" s="111">
        <f t="shared" ref="L14:L15" si="8">K14*H14</f>
        <v>4155498.2021303386</v>
      </c>
      <c r="M14" s="8"/>
    </row>
    <row r="15" spans="1:13" x14ac:dyDescent="0.25">
      <c r="A15" s="115" t="s">
        <v>77</v>
      </c>
      <c r="B15" s="8" t="s">
        <v>384</v>
      </c>
      <c r="C15" s="5" t="s">
        <v>48</v>
      </c>
      <c r="D15" s="1" t="s">
        <v>396</v>
      </c>
      <c r="E15" s="6"/>
      <c r="F15" s="111">
        <v>5</v>
      </c>
      <c r="G15" s="111" t="s">
        <v>41</v>
      </c>
      <c r="H15" s="111">
        <v>5</v>
      </c>
      <c r="I15" s="111">
        <f t="shared" si="4"/>
        <v>25</v>
      </c>
      <c r="J15" s="111">
        <v>3800529.9754522745</v>
      </c>
      <c r="K15" s="111">
        <f t="shared" si="7"/>
        <v>2280317.9852713645</v>
      </c>
      <c r="L15" s="111">
        <f t="shared" si="8"/>
        <v>11401589.926356822</v>
      </c>
      <c r="M15" s="8"/>
    </row>
    <row r="16" spans="1:13" x14ac:dyDescent="0.25">
      <c r="A16" s="115"/>
      <c r="B16" s="8" t="s">
        <v>384</v>
      </c>
      <c r="C16" s="8" t="s">
        <v>395</v>
      </c>
      <c r="D16" s="1" t="s">
        <v>397</v>
      </c>
      <c r="E16" s="6"/>
      <c r="F16" s="111">
        <v>5</v>
      </c>
      <c r="G16" s="111"/>
      <c r="H16" s="111">
        <v>1</v>
      </c>
      <c r="I16" s="111">
        <f t="shared" si="4"/>
        <v>5</v>
      </c>
      <c r="J16" s="111">
        <v>5535339.7522704564</v>
      </c>
      <c r="K16" s="111">
        <f t="shared" ref="K16" si="9">J16*0.6</f>
        <v>3321203.8513622736</v>
      </c>
      <c r="L16" s="111">
        <f t="shared" ref="L16" si="10">K16*H16</f>
        <v>3321203.8513622736</v>
      </c>
      <c r="M16" s="8"/>
    </row>
    <row r="17" spans="1:13" ht="30" x14ac:dyDescent="0.25">
      <c r="A17" s="115" t="s">
        <v>78</v>
      </c>
      <c r="B17" s="8" t="s">
        <v>385</v>
      </c>
      <c r="C17" s="5" t="s">
        <v>47</v>
      </c>
      <c r="D17" s="1" t="s">
        <v>49</v>
      </c>
      <c r="E17" s="6"/>
      <c r="F17" s="111">
        <v>10</v>
      </c>
      <c r="G17" s="111" t="s">
        <v>41</v>
      </c>
      <c r="H17" s="111">
        <v>1</v>
      </c>
      <c r="I17" s="111">
        <f t="shared" si="4"/>
        <v>10</v>
      </c>
      <c r="J17" s="111">
        <v>5504507.163631822</v>
      </c>
      <c r="K17" s="111">
        <f t="shared" si="5"/>
        <v>3302704.2981790933</v>
      </c>
      <c r="L17" s="111">
        <f t="shared" si="6"/>
        <v>3302704.2981790933</v>
      </c>
      <c r="M17" s="8"/>
    </row>
    <row r="18" spans="1:13" ht="45" x14ac:dyDescent="0.25">
      <c r="A18" s="115" t="s">
        <v>79</v>
      </c>
      <c r="B18" s="8" t="s">
        <v>386</v>
      </c>
      <c r="C18" s="8" t="s">
        <v>387</v>
      </c>
      <c r="D18" s="1"/>
      <c r="E18" s="6"/>
      <c r="F18" s="111">
        <v>10</v>
      </c>
      <c r="G18" s="111" t="s">
        <v>41</v>
      </c>
      <c r="H18" s="111">
        <v>1</v>
      </c>
      <c r="I18" s="111">
        <f t="shared" si="4"/>
        <v>10</v>
      </c>
      <c r="J18" s="111">
        <v>3484739.3477601311</v>
      </c>
      <c r="K18" s="111">
        <f t="shared" si="5"/>
        <v>2090843.6086560786</v>
      </c>
      <c r="L18" s="111">
        <f t="shared" si="6"/>
        <v>2090843.6086560786</v>
      </c>
      <c r="M18" s="8"/>
    </row>
    <row r="19" spans="1:13" ht="42.75" x14ac:dyDescent="0.25">
      <c r="A19" s="120">
        <v>3</v>
      </c>
      <c r="B19" s="113" t="s">
        <v>389</v>
      </c>
      <c r="C19" s="103"/>
      <c r="D19" s="104"/>
      <c r="E19" s="105"/>
      <c r="F19" s="108"/>
      <c r="G19" s="127"/>
      <c r="H19" s="128"/>
      <c r="I19" s="118">
        <f>SUM(I20:I24)</f>
        <v>70</v>
      </c>
      <c r="J19" s="118"/>
      <c r="K19" s="118"/>
      <c r="L19" s="118">
        <f>SUM(L20:L24)</f>
        <v>24166305.455075346</v>
      </c>
      <c r="M19" s="118"/>
    </row>
    <row r="20" spans="1:13" x14ac:dyDescent="0.25">
      <c r="A20" s="126" t="s">
        <v>30</v>
      </c>
      <c r="B20" s="8" t="s">
        <v>116</v>
      </c>
      <c r="C20" s="8" t="s">
        <v>116</v>
      </c>
      <c r="D20" s="1" t="s">
        <v>394</v>
      </c>
      <c r="E20" s="6"/>
      <c r="F20" s="111">
        <v>10</v>
      </c>
      <c r="G20" s="111"/>
      <c r="H20" s="111">
        <v>1</v>
      </c>
      <c r="I20" s="111">
        <f t="shared" ref="I20:I24" si="11">F20*H20</f>
        <v>10</v>
      </c>
      <c r="J20" s="111">
        <v>16352518.153859094</v>
      </c>
      <c r="K20" s="111">
        <f t="shared" ref="K20:K24" si="12">J20*0.6</f>
        <v>9811510.8923154566</v>
      </c>
      <c r="L20" s="111">
        <f t="shared" ref="L20:L24" si="13">K20*H20</f>
        <v>9811510.8923154566</v>
      </c>
      <c r="M20" s="8"/>
    </row>
    <row r="21" spans="1:13" ht="45" x14ac:dyDescent="0.25">
      <c r="A21" s="126" t="s">
        <v>321</v>
      </c>
      <c r="B21" s="8" t="s">
        <v>386</v>
      </c>
      <c r="C21" s="8" t="s">
        <v>387</v>
      </c>
      <c r="D21" s="1"/>
      <c r="E21" s="6"/>
      <c r="F21" s="111">
        <v>10</v>
      </c>
      <c r="G21" s="111"/>
      <c r="H21" s="111">
        <v>1</v>
      </c>
      <c r="I21" s="111">
        <f t="shared" si="11"/>
        <v>10</v>
      </c>
      <c r="J21" s="111">
        <v>3533821.1668510395</v>
      </c>
      <c r="K21" s="111">
        <f t="shared" si="12"/>
        <v>2120292.7001106236</v>
      </c>
      <c r="L21" s="111">
        <f t="shared" si="13"/>
        <v>2120292.7001106236</v>
      </c>
      <c r="M21" s="8"/>
    </row>
    <row r="22" spans="1:13" x14ac:dyDescent="0.25">
      <c r="A22" s="126" t="s">
        <v>322</v>
      </c>
      <c r="B22" s="8" t="s">
        <v>384</v>
      </c>
      <c r="C22" s="5" t="s">
        <v>48</v>
      </c>
      <c r="D22" s="1" t="s">
        <v>396</v>
      </c>
      <c r="E22" s="6"/>
      <c r="F22" s="111">
        <v>10</v>
      </c>
      <c r="G22" s="111"/>
      <c r="H22" s="111">
        <v>3</v>
      </c>
      <c r="I22" s="111">
        <f t="shared" si="11"/>
        <v>30</v>
      </c>
      <c r="J22" s="111">
        <v>3800529.9754522745</v>
      </c>
      <c r="K22" s="111">
        <f t="shared" si="12"/>
        <v>2280317.9852713645</v>
      </c>
      <c r="L22" s="111">
        <f t="shared" si="13"/>
        <v>6840953.9558140934</v>
      </c>
      <c r="M22" s="8"/>
    </row>
    <row r="23" spans="1:13" ht="30" x14ac:dyDescent="0.25">
      <c r="A23" s="126" t="s">
        <v>390</v>
      </c>
      <c r="B23" s="8" t="s">
        <v>385</v>
      </c>
      <c r="C23" s="5" t="s">
        <v>47</v>
      </c>
      <c r="D23" s="1" t="s">
        <v>49</v>
      </c>
      <c r="E23" s="6"/>
      <c r="F23" s="111">
        <v>10</v>
      </c>
      <c r="G23" s="111"/>
      <c r="H23" s="111">
        <v>1</v>
      </c>
      <c r="I23" s="111">
        <f t="shared" si="11"/>
        <v>10</v>
      </c>
      <c r="J23" s="111">
        <v>5504507.163631822</v>
      </c>
      <c r="K23" s="111">
        <f t="shared" si="12"/>
        <v>3302704.2981790933</v>
      </c>
      <c r="L23" s="111">
        <f t="shared" si="13"/>
        <v>3302704.2981790933</v>
      </c>
      <c r="M23" s="8"/>
    </row>
    <row r="24" spans="1:13" ht="45" x14ac:dyDescent="0.25">
      <c r="A24" s="126" t="s">
        <v>391</v>
      </c>
      <c r="B24" s="8" t="s">
        <v>388</v>
      </c>
      <c r="C24" s="8" t="s">
        <v>387</v>
      </c>
      <c r="D24" s="1" t="s">
        <v>49</v>
      </c>
      <c r="E24" s="6"/>
      <c r="F24" s="111">
        <v>10</v>
      </c>
      <c r="G24" s="111"/>
      <c r="H24" s="111">
        <v>1</v>
      </c>
      <c r="I24" s="111">
        <f t="shared" si="11"/>
        <v>10</v>
      </c>
      <c r="J24" s="111">
        <v>3484739.3477601311</v>
      </c>
      <c r="K24" s="111">
        <f t="shared" si="12"/>
        <v>2090843.6086560786</v>
      </c>
      <c r="L24" s="111">
        <f t="shared" si="13"/>
        <v>2090843.6086560786</v>
      </c>
      <c r="M24" s="8"/>
    </row>
    <row r="25" spans="1:13" x14ac:dyDescent="0.25">
      <c r="A25" s="115"/>
      <c r="B25" s="8"/>
      <c r="C25" s="5"/>
      <c r="D25" s="1"/>
      <c r="E25" s="130"/>
      <c r="F25" s="111"/>
      <c r="G25" s="132"/>
      <c r="H25" s="111"/>
      <c r="I25" s="111"/>
      <c r="J25" s="111"/>
      <c r="K25" s="111"/>
      <c r="L25" s="111"/>
      <c r="M25" s="8"/>
    </row>
    <row r="26" spans="1:13" x14ac:dyDescent="0.25">
      <c r="A26" s="112"/>
      <c r="B26" s="112" t="s">
        <v>333</v>
      </c>
      <c r="C26" s="149"/>
      <c r="D26" s="150"/>
      <c r="E26" s="150"/>
      <c r="F26" s="150"/>
      <c r="G26" s="149"/>
      <c r="H26" s="149"/>
      <c r="I26" s="151">
        <f>I19+I12+I8</f>
        <v>210</v>
      </c>
      <c r="J26" s="151"/>
      <c r="K26" s="151"/>
      <c r="L26" s="151">
        <f>L19+L12+L8</f>
        <v>90296690.798922688</v>
      </c>
      <c r="M26" s="152"/>
    </row>
    <row r="27" spans="1:13" x14ac:dyDescent="0.25">
      <c r="A27" s="119"/>
      <c r="B27" s="119"/>
      <c r="C27" s="119"/>
      <c r="D27" s="136"/>
      <c r="E27" s="136"/>
      <c r="F27" s="136"/>
      <c r="G27" s="119"/>
      <c r="H27" s="119"/>
      <c r="I27" s="119"/>
      <c r="J27" s="119"/>
      <c r="K27" s="119"/>
      <c r="L27" s="137"/>
      <c r="M27" s="119"/>
    </row>
  </sheetData>
  <mergeCells count="4">
    <mergeCell ref="A3:M3"/>
    <mergeCell ref="A4:M4"/>
    <mergeCell ref="A5:M5"/>
    <mergeCell ref="B8:D8"/>
  </mergeCells>
  <pageMargins left="0.45" right="0.2" top="0.25" bottom="0.2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4" workbookViewId="0">
      <selection activeCell="N9" sqref="N9"/>
    </sheetView>
  </sheetViews>
  <sheetFormatPr defaultColWidth="9.140625" defaultRowHeight="15.75" x14ac:dyDescent="0.25"/>
  <cols>
    <col min="1" max="1" width="4.85546875" style="2" bestFit="1" customWidth="1"/>
    <col min="2" max="2" width="24" style="2" customWidth="1"/>
    <col min="3" max="3" width="20.5703125" style="2" customWidth="1"/>
    <col min="4" max="4" width="18.42578125" style="7" customWidth="1"/>
    <col min="5" max="5" width="8.140625" style="7" customWidth="1"/>
    <col min="6" max="6" width="9.140625" style="7"/>
    <col min="7" max="7" width="0" style="2" hidden="1" customWidth="1"/>
    <col min="8" max="8" width="9.140625" style="2"/>
    <col min="9" max="9" width="11.42578125" style="2" customWidth="1"/>
    <col min="10" max="10" width="12.85546875" style="2" customWidth="1"/>
    <col min="11" max="11" width="12.5703125" style="2" customWidth="1"/>
    <col min="12" max="12" width="17.140625" style="2" customWidth="1"/>
    <col min="13" max="13" width="14.85546875" style="2" customWidth="1"/>
    <col min="14" max="16384" width="9.140625" style="2"/>
  </cols>
  <sheetData>
    <row r="1" spans="1:13" x14ac:dyDescent="0.25">
      <c r="B1" s="2" t="s">
        <v>428</v>
      </c>
    </row>
    <row r="3" spans="1:13" ht="20.25" x14ac:dyDescent="0.25">
      <c r="A3" s="211" t="s">
        <v>404</v>
      </c>
      <c r="B3" s="211"/>
      <c r="C3" s="211"/>
      <c r="D3" s="211"/>
      <c r="E3" s="211"/>
      <c r="F3" s="211"/>
      <c r="G3" s="211"/>
      <c r="H3" s="211"/>
      <c r="I3" s="211"/>
      <c r="J3" s="212"/>
      <c r="K3" s="212"/>
      <c r="L3" s="212"/>
      <c r="M3" s="212"/>
    </row>
    <row r="4" spans="1:13" ht="18.75" x14ac:dyDescent="0.25">
      <c r="A4" s="213" t="s">
        <v>403</v>
      </c>
      <c r="B4" s="213"/>
      <c r="C4" s="213"/>
      <c r="D4" s="213"/>
      <c r="E4" s="213"/>
      <c r="F4" s="213"/>
      <c r="G4" s="213"/>
      <c r="H4" s="213"/>
      <c r="I4" s="213"/>
      <c r="J4" s="214"/>
      <c r="K4" s="214"/>
      <c r="L4" s="214"/>
      <c r="M4" s="214"/>
    </row>
    <row r="5" spans="1:13" x14ac:dyDescent="0.25">
      <c r="A5" s="215" t="s">
        <v>448</v>
      </c>
      <c r="B5" s="215"/>
      <c r="C5" s="215"/>
      <c r="D5" s="215"/>
      <c r="E5" s="215"/>
      <c r="F5" s="215"/>
      <c r="G5" s="215"/>
      <c r="H5" s="215"/>
      <c r="I5" s="215"/>
      <c r="J5" s="216"/>
      <c r="K5" s="216"/>
      <c r="L5" s="216"/>
      <c r="M5" s="216"/>
    </row>
    <row r="7" spans="1:13" s="4" customFormat="1" ht="94.5" x14ac:dyDescent="0.25">
      <c r="A7" s="3" t="s">
        <v>0</v>
      </c>
      <c r="B7" s="3" t="s">
        <v>24</v>
      </c>
      <c r="C7" s="3" t="s">
        <v>25</v>
      </c>
      <c r="D7" s="3" t="s">
        <v>86</v>
      </c>
      <c r="E7" s="3" t="s">
        <v>26</v>
      </c>
      <c r="F7" s="3" t="s">
        <v>29</v>
      </c>
      <c r="G7" s="3" t="s">
        <v>27</v>
      </c>
      <c r="H7" s="3" t="s">
        <v>8</v>
      </c>
      <c r="I7" s="3" t="s">
        <v>377</v>
      </c>
      <c r="J7" s="3" t="s">
        <v>260</v>
      </c>
      <c r="K7" s="3" t="s">
        <v>261</v>
      </c>
      <c r="L7" s="3" t="s">
        <v>262</v>
      </c>
      <c r="M7" s="3" t="s">
        <v>312</v>
      </c>
    </row>
    <row r="8" spans="1:13" x14ac:dyDescent="0.25">
      <c r="A8" s="120">
        <v>1</v>
      </c>
      <c r="B8" s="113" t="s">
        <v>399</v>
      </c>
      <c r="C8" s="121"/>
      <c r="D8" s="104"/>
      <c r="E8" s="105"/>
      <c r="F8" s="117"/>
      <c r="G8" s="117"/>
      <c r="H8" s="117"/>
      <c r="I8" s="118">
        <f>SUM(I9:I9)</f>
        <v>520</v>
      </c>
      <c r="J8" s="118"/>
      <c r="K8" s="118"/>
      <c r="L8" s="118">
        <f>SUM(L9:L9)</f>
        <v>131630321.10408679</v>
      </c>
      <c r="M8" s="118"/>
    </row>
    <row r="9" spans="1:13" ht="30" x14ac:dyDescent="0.25">
      <c r="A9" s="115">
        <v>1</v>
      </c>
      <c r="B9" s="5" t="s">
        <v>401</v>
      </c>
      <c r="C9" s="8" t="s">
        <v>81</v>
      </c>
      <c r="D9" s="1" t="s">
        <v>84</v>
      </c>
      <c r="E9" s="6"/>
      <c r="F9" s="111">
        <v>10</v>
      </c>
      <c r="G9" s="111">
        <v>10</v>
      </c>
      <c r="H9" s="111">
        <v>52</v>
      </c>
      <c r="I9" s="111">
        <f t="shared" ref="I9" si="0">F9*H9</f>
        <v>520</v>
      </c>
      <c r="J9" s="111">
        <f>'Chi tiết Ph.thanh'!J31</f>
        <v>4218920.5482079098</v>
      </c>
      <c r="K9" s="111">
        <f t="shared" ref="K9" si="1">J9*0.6</f>
        <v>2531352.3289247458</v>
      </c>
      <c r="L9" s="111">
        <f t="shared" ref="L9" si="2">K9*H9</f>
        <v>131630321.10408679</v>
      </c>
      <c r="M9" s="8"/>
    </row>
    <row r="10" spans="1:13" x14ac:dyDescent="0.25">
      <c r="A10" s="120" t="s">
        <v>6</v>
      </c>
      <c r="B10" s="113" t="s">
        <v>400</v>
      </c>
      <c r="C10" s="103"/>
      <c r="D10" s="104"/>
      <c r="E10" s="105"/>
      <c r="F10" s="108"/>
      <c r="G10" s="127"/>
      <c r="H10" s="128"/>
      <c r="I10" s="118">
        <f>I11</f>
        <v>520</v>
      </c>
      <c r="J10" s="118"/>
      <c r="K10" s="118"/>
      <c r="L10" s="118">
        <f>SUM(L11:L11)</f>
        <v>171740623.50531286</v>
      </c>
      <c r="M10" s="118"/>
    </row>
    <row r="11" spans="1:13" ht="30" x14ac:dyDescent="0.25">
      <c r="A11" s="126">
        <v>1</v>
      </c>
      <c r="B11" s="5" t="s">
        <v>401</v>
      </c>
      <c r="C11" s="5" t="s">
        <v>47</v>
      </c>
      <c r="D11" s="1" t="s">
        <v>49</v>
      </c>
      <c r="E11" s="6"/>
      <c r="F11" s="111">
        <v>10</v>
      </c>
      <c r="G11" s="111">
        <v>10</v>
      </c>
      <c r="H11" s="111">
        <v>52</v>
      </c>
      <c r="I11" s="111">
        <f t="shared" ref="I11" si="3">F11*H11</f>
        <v>520</v>
      </c>
      <c r="J11" s="111">
        <f>'Chi tiết Tr.hình'!J37</f>
        <v>5504507.163631822</v>
      </c>
      <c r="K11" s="111">
        <f t="shared" ref="K11" si="4">J11*0.6</f>
        <v>3302704.2981790933</v>
      </c>
      <c r="L11" s="111">
        <f t="shared" ref="L11" si="5">K11*H11</f>
        <v>171740623.50531286</v>
      </c>
      <c r="M11" s="111"/>
    </row>
    <row r="12" spans="1:13" ht="15.6" customHeight="1" x14ac:dyDescent="0.25">
      <c r="A12" s="114" t="s">
        <v>309</v>
      </c>
      <c r="B12" s="208" t="s">
        <v>402</v>
      </c>
      <c r="C12" s="217"/>
      <c r="D12" s="218"/>
      <c r="E12" s="134"/>
      <c r="F12" s="134"/>
      <c r="G12" s="134"/>
      <c r="H12" s="134"/>
      <c r="I12" s="134"/>
      <c r="J12" s="134"/>
      <c r="K12" s="134"/>
      <c r="L12" s="155">
        <f>SUM(L13:L14)</f>
        <v>39245573.022293799</v>
      </c>
      <c r="M12" s="134"/>
    </row>
    <row r="13" spans="1:13" ht="30" x14ac:dyDescent="0.25">
      <c r="A13" s="115">
        <v>1</v>
      </c>
      <c r="B13" s="8" t="s">
        <v>371</v>
      </c>
      <c r="C13" s="5" t="s">
        <v>62</v>
      </c>
      <c r="D13" s="1" t="s">
        <v>67</v>
      </c>
      <c r="E13" s="111"/>
      <c r="F13" s="111"/>
      <c r="G13" s="111"/>
      <c r="H13" s="111">
        <v>52</v>
      </c>
      <c r="I13" s="111"/>
      <c r="J13" s="111">
        <f>'Chi tiết Tr.hình'!J58</f>
        <v>486726.52080928255</v>
      </c>
      <c r="K13" s="111">
        <f t="shared" ref="K13:K14" si="6">J13*0.6</f>
        <v>292035.91248556954</v>
      </c>
      <c r="L13" s="111">
        <f t="shared" ref="L13:L14" si="7">K13*H13</f>
        <v>15185867.449249616</v>
      </c>
      <c r="M13" s="8"/>
    </row>
    <row r="14" spans="1:13" ht="30" x14ac:dyDescent="0.25">
      <c r="A14" s="115">
        <v>25</v>
      </c>
      <c r="B14" s="8" t="s">
        <v>375</v>
      </c>
      <c r="C14" s="5"/>
      <c r="D14" s="1" t="s">
        <v>71</v>
      </c>
      <c r="E14" s="130"/>
      <c r="F14" s="111">
        <v>10</v>
      </c>
      <c r="G14" s="132"/>
      <c r="H14" s="111">
        <f>SUMIF($F$9:$F$11,F14,$H$9:$H$11)</f>
        <v>104</v>
      </c>
      <c r="I14" s="111"/>
      <c r="J14" s="111">
        <v>385572.20469622093</v>
      </c>
      <c r="K14" s="111">
        <f t="shared" si="6"/>
        <v>231343.32281773255</v>
      </c>
      <c r="L14" s="111">
        <f t="shared" si="7"/>
        <v>24059705.573044185</v>
      </c>
      <c r="M14" s="8"/>
    </row>
    <row r="15" spans="1:13" x14ac:dyDescent="0.25">
      <c r="A15" s="115"/>
      <c r="B15" s="8"/>
      <c r="C15" s="5"/>
      <c r="D15" s="1"/>
      <c r="E15" s="130"/>
      <c r="F15" s="111"/>
      <c r="G15" s="132"/>
      <c r="H15" s="111"/>
      <c r="I15" s="111"/>
      <c r="J15" s="111"/>
      <c r="K15" s="111"/>
      <c r="L15" s="111"/>
      <c r="M15" s="8"/>
    </row>
    <row r="16" spans="1:13" x14ac:dyDescent="0.25">
      <c r="A16" s="112"/>
      <c r="B16" s="112" t="s">
        <v>333</v>
      </c>
      <c r="C16" s="149"/>
      <c r="D16" s="150"/>
      <c r="E16" s="150"/>
      <c r="F16" s="150"/>
      <c r="G16" s="149"/>
      <c r="H16" s="149"/>
      <c r="I16" s="151">
        <f>I10+I8</f>
        <v>1040</v>
      </c>
      <c r="J16" s="151"/>
      <c r="K16" s="151"/>
      <c r="L16" s="151">
        <f>L12+L10+L8</f>
        <v>342616517.63169348</v>
      </c>
      <c r="M16" s="151"/>
    </row>
    <row r="17" spans="1:13" x14ac:dyDescent="0.25">
      <c r="A17" s="119"/>
      <c r="B17" s="119"/>
      <c r="C17" s="119"/>
      <c r="D17" s="136"/>
      <c r="E17" s="136"/>
      <c r="F17" s="136"/>
      <c r="G17" s="119"/>
      <c r="H17" s="119"/>
      <c r="I17" s="119"/>
      <c r="J17" s="119"/>
      <c r="K17" s="119"/>
      <c r="L17" s="137"/>
      <c r="M17" s="137"/>
    </row>
  </sheetData>
  <mergeCells count="4">
    <mergeCell ref="B12:D12"/>
    <mergeCell ref="A4:M4"/>
    <mergeCell ref="A3:M3"/>
    <mergeCell ref="A5:M5"/>
  </mergeCells>
  <pageMargins left="0.45" right="0.2" top="0.5" bottom="0.2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A5" sqref="A5:M5"/>
    </sheetView>
  </sheetViews>
  <sheetFormatPr defaultColWidth="9.140625" defaultRowHeight="15.75" x14ac:dyDescent="0.25"/>
  <cols>
    <col min="1" max="1" width="4.85546875" style="2" bestFit="1" customWidth="1"/>
    <col min="2" max="2" width="24" style="2" customWidth="1"/>
    <col min="3" max="3" width="20.5703125" style="2" customWidth="1"/>
    <col min="4" max="4" width="18.42578125" style="7" customWidth="1"/>
    <col min="5" max="5" width="8.140625" style="7" customWidth="1"/>
    <col min="6" max="6" width="9.140625" style="7"/>
    <col min="7" max="7" width="0" style="2" hidden="1" customWidth="1"/>
    <col min="8" max="8" width="9.140625" style="2"/>
    <col min="9" max="9" width="11.42578125" style="2" customWidth="1"/>
    <col min="10" max="10" width="12.85546875" style="2" customWidth="1"/>
    <col min="11" max="11" width="12.5703125" style="2" customWidth="1"/>
    <col min="12" max="13" width="17.140625" style="2" customWidth="1"/>
    <col min="14" max="16384" width="9.140625" style="2"/>
  </cols>
  <sheetData>
    <row r="1" spans="1:13" x14ac:dyDescent="0.25">
      <c r="B1" s="2" t="s">
        <v>429</v>
      </c>
    </row>
    <row r="3" spans="1:13" ht="20.25" x14ac:dyDescent="0.25">
      <c r="A3" s="211" t="s">
        <v>404</v>
      </c>
      <c r="B3" s="211"/>
      <c r="C3" s="211"/>
      <c r="D3" s="211"/>
      <c r="E3" s="211"/>
      <c r="F3" s="211"/>
      <c r="G3" s="211"/>
      <c r="H3" s="211"/>
      <c r="I3" s="211"/>
      <c r="J3" s="212"/>
      <c r="K3" s="212"/>
      <c r="L3" s="212"/>
      <c r="M3" s="212"/>
    </row>
    <row r="4" spans="1:13" ht="18.75" x14ac:dyDescent="0.25">
      <c r="A4" s="213" t="s">
        <v>409</v>
      </c>
      <c r="B4" s="213"/>
      <c r="C4" s="213"/>
      <c r="D4" s="213"/>
      <c r="E4" s="213"/>
      <c r="F4" s="213"/>
      <c r="G4" s="213"/>
      <c r="H4" s="213"/>
      <c r="I4" s="213"/>
      <c r="J4" s="214"/>
      <c r="K4" s="214"/>
      <c r="L4" s="214"/>
      <c r="M4" s="214"/>
    </row>
    <row r="5" spans="1:13" x14ac:dyDescent="0.25">
      <c r="A5" s="215" t="s">
        <v>448</v>
      </c>
      <c r="B5" s="215"/>
      <c r="C5" s="215"/>
      <c r="D5" s="215"/>
      <c r="E5" s="215"/>
      <c r="F5" s="215"/>
      <c r="G5" s="215"/>
      <c r="H5" s="215"/>
      <c r="I5" s="215"/>
      <c r="J5" s="216"/>
      <c r="K5" s="216"/>
      <c r="L5" s="216"/>
      <c r="M5" s="216"/>
    </row>
    <row r="7" spans="1:13" s="4" customFormat="1" ht="94.5" x14ac:dyDescent="0.25">
      <c r="A7" s="3" t="s">
        <v>0</v>
      </c>
      <c r="B7" s="3" t="s">
        <v>24</v>
      </c>
      <c r="C7" s="3" t="s">
        <v>25</v>
      </c>
      <c r="D7" s="3" t="s">
        <v>86</v>
      </c>
      <c r="E7" s="3" t="s">
        <v>26</v>
      </c>
      <c r="F7" s="3" t="s">
        <v>29</v>
      </c>
      <c r="G7" s="3" t="s">
        <v>27</v>
      </c>
      <c r="H7" s="3" t="s">
        <v>8</v>
      </c>
      <c r="I7" s="3" t="s">
        <v>377</v>
      </c>
      <c r="J7" s="3" t="s">
        <v>260</v>
      </c>
      <c r="K7" s="3" t="s">
        <v>261</v>
      </c>
      <c r="L7" s="3" t="s">
        <v>262</v>
      </c>
      <c r="M7" s="3" t="s">
        <v>312</v>
      </c>
    </row>
    <row r="8" spans="1:13" x14ac:dyDescent="0.25">
      <c r="A8" s="120">
        <v>1</v>
      </c>
      <c r="B8" s="113" t="s">
        <v>399</v>
      </c>
      <c r="C8" s="121"/>
      <c r="D8" s="104"/>
      <c r="E8" s="105"/>
      <c r="F8" s="117"/>
      <c r="G8" s="117"/>
      <c r="H8" s="117"/>
      <c r="I8" s="118">
        <f>SUM(I9:I9)</f>
        <v>260</v>
      </c>
      <c r="J8" s="118"/>
      <c r="K8" s="118"/>
      <c r="L8" s="118">
        <f>SUM(L9:L9)</f>
        <v>97351129.199999988</v>
      </c>
      <c r="M8" s="118"/>
    </row>
    <row r="9" spans="1:13" s="119" customFormat="1" ht="30" x14ac:dyDescent="0.25">
      <c r="A9" s="130"/>
      <c r="B9" s="5" t="s">
        <v>13</v>
      </c>
      <c r="C9" s="8" t="s">
        <v>81</v>
      </c>
      <c r="D9" s="1" t="s">
        <v>315</v>
      </c>
      <c r="E9" s="130"/>
      <c r="F9" s="111">
        <v>10</v>
      </c>
      <c r="G9" s="111"/>
      <c r="H9" s="111">
        <v>26</v>
      </c>
      <c r="I9" s="111">
        <f t="shared" ref="I9" si="0">F9*H9</f>
        <v>260</v>
      </c>
      <c r="J9" s="111">
        <v>6240457</v>
      </c>
      <c r="K9" s="111">
        <f t="shared" ref="K9" si="1">J9*0.6</f>
        <v>3744274.1999999997</v>
      </c>
      <c r="L9" s="111">
        <f t="shared" ref="L9" si="2">K9*H9</f>
        <v>97351129.199999988</v>
      </c>
      <c r="M9" s="8"/>
    </row>
    <row r="10" spans="1:13" x14ac:dyDescent="0.25">
      <c r="A10" s="120" t="s">
        <v>6</v>
      </c>
      <c r="B10" s="113" t="s">
        <v>400</v>
      </c>
      <c r="C10" s="103"/>
      <c r="D10" s="104"/>
      <c r="E10" s="105"/>
      <c r="F10" s="108"/>
      <c r="G10" s="127"/>
      <c r="H10" s="128"/>
      <c r="I10" s="118">
        <f>SUM(I11:I12)</f>
        <v>1560</v>
      </c>
      <c r="J10" s="118"/>
      <c r="K10" s="118"/>
      <c r="L10" s="118">
        <f>SUM(L11:L12)</f>
        <v>520217974.45048404</v>
      </c>
      <c r="M10" s="118"/>
    </row>
    <row r="11" spans="1:13" ht="30" x14ac:dyDescent="0.25">
      <c r="A11" s="115">
        <v>1</v>
      </c>
      <c r="B11" s="5" t="s">
        <v>13</v>
      </c>
      <c r="C11" s="5" t="s">
        <v>47</v>
      </c>
      <c r="D11" s="1" t="s">
        <v>49</v>
      </c>
      <c r="E11" s="130"/>
      <c r="F11" s="109">
        <v>10</v>
      </c>
      <c r="G11" s="110"/>
      <c r="H11" s="109">
        <v>26</v>
      </c>
      <c r="I11" s="111">
        <f t="shared" ref="I11:I12" si="3">F11*H11</f>
        <v>260</v>
      </c>
      <c r="J11" s="111">
        <v>5504507.163631822</v>
      </c>
      <c r="K11" s="111">
        <f t="shared" ref="K11:K12" si="4">J11*0.6</f>
        <v>3302704.2981790933</v>
      </c>
      <c r="L11" s="111">
        <f t="shared" ref="L11:L12" si="5">K11*H11</f>
        <v>85870311.75265643</v>
      </c>
      <c r="M11" s="8"/>
    </row>
    <row r="12" spans="1:13" x14ac:dyDescent="0.25">
      <c r="A12" s="115">
        <v>2</v>
      </c>
      <c r="B12" s="5" t="s">
        <v>118</v>
      </c>
      <c r="C12" s="5" t="s">
        <v>411</v>
      </c>
      <c r="D12" s="1" t="s">
        <v>412</v>
      </c>
      <c r="E12" s="130"/>
      <c r="F12" s="109">
        <v>25</v>
      </c>
      <c r="G12" s="110"/>
      <c r="H12" s="109">
        <v>52</v>
      </c>
      <c r="I12" s="111">
        <f t="shared" si="3"/>
        <v>1300</v>
      </c>
      <c r="J12" s="111">
        <v>13921399.445443191</v>
      </c>
      <c r="K12" s="111">
        <f t="shared" si="4"/>
        <v>8352839.6672659144</v>
      </c>
      <c r="L12" s="111">
        <f t="shared" si="5"/>
        <v>434347662.69782758</v>
      </c>
      <c r="M12" s="8"/>
    </row>
    <row r="13" spans="1:13" x14ac:dyDescent="0.25">
      <c r="A13" s="115"/>
      <c r="B13" s="156"/>
      <c r="C13" s="157"/>
      <c r="D13" s="158"/>
      <c r="E13" s="130"/>
      <c r="F13" s="109"/>
      <c r="G13" s="110"/>
      <c r="H13" s="109"/>
      <c r="I13" s="111"/>
      <c r="J13" s="111"/>
      <c r="K13" s="111"/>
      <c r="L13" s="111"/>
      <c r="M13" s="8"/>
    </row>
    <row r="14" spans="1:13" ht="15.6" customHeight="1" x14ac:dyDescent="0.25">
      <c r="A14" s="114" t="s">
        <v>309</v>
      </c>
      <c r="B14" s="208" t="s">
        <v>402</v>
      </c>
      <c r="C14" s="217"/>
      <c r="D14" s="218"/>
      <c r="E14" s="134"/>
      <c r="F14" s="134"/>
      <c r="G14" s="134"/>
      <c r="H14" s="134"/>
      <c r="I14" s="134"/>
      <c r="J14" s="134"/>
      <c r="K14" s="134"/>
      <c r="L14" s="155">
        <f>SUM(L15:L16)</f>
        <v>34808653.960396513</v>
      </c>
      <c r="M14" s="134"/>
    </row>
    <row r="15" spans="1:13" ht="30" x14ac:dyDescent="0.25">
      <c r="A15" s="115">
        <v>1</v>
      </c>
      <c r="B15" s="8" t="s">
        <v>371</v>
      </c>
      <c r="C15" s="5" t="s">
        <v>62</v>
      </c>
      <c r="D15" s="1" t="s">
        <v>67</v>
      </c>
      <c r="E15" s="111"/>
      <c r="F15" s="111"/>
      <c r="G15" s="111"/>
      <c r="H15" s="111">
        <f>SUM(H11:H12)</f>
        <v>78</v>
      </c>
      <c r="I15" s="111"/>
      <c r="J15" s="111">
        <f>'Chi tiết Tr.hình'!J58</f>
        <v>486726.52080928255</v>
      </c>
      <c r="K15" s="111">
        <f t="shared" ref="K15:K16" si="6">J15*0.6</f>
        <v>292035.91248556954</v>
      </c>
      <c r="L15" s="111">
        <f t="shared" ref="L15:L16" si="7">K15*H15</f>
        <v>22778801.173874423</v>
      </c>
      <c r="M15" s="8"/>
    </row>
    <row r="16" spans="1:13" ht="30" x14ac:dyDescent="0.25">
      <c r="A16" s="115">
        <v>2</v>
      </c>
      <c r="B16" s="8" t="s">
        <v>375</v>
      </c>
      <c r="C16" s="5"/>
      <c r="D16" s="1" t="s">
        <v>71</v>
      </c>
      <c r="E16" s="130"/>
      <c r="F16" s="111">
        <v>10</v>
      </c>
      <c r="G16" s="132"/>
      <c r="H16" s="111">
        <f>SUMIF($F$9:$F$11,F16,$H$9:$H$11)</f>
        <v>52</v>
      </c>
      <c r="I16" s="111"/>
      <c r="J16" s="111">
        <v>385572.20469622093</v>
      </c>
      <c r="K16" s="111">
        <f t="shared" si="6"/>
        <v>231343.32281773255</v>
      </c>
      <c r="L16" s="111">
        <f t="shared" si="7"/>
        <v>12029852.786522092</v>
      </c>
      <c r="M16" s="8"/>
    </row>
    <row r="17" spans="1:13" x14ac:dyDescent="0.25">
      <c r="A17" s="112"/>
      <c r="B17" s="112" t="s">
        <v>333</v>
      </c>
      <c r="C17" s="149"/>
      <c r="D17" s="150"/>
      <c r="E17" s="150"/>
      <c r="F17" s="150"/>
      <c r="G17" s="149"/>
      <c r="H17" s="149"/>
      <c r="I17" s="151">
        <f>I10+I8</f>
        <v>1820</v>
      </c>
      <c r="J17" s="151"/>
      <c r="K17" s="151"/>
      <c r="L17" s="151">
        <f>L14+L10+L8</f>
        <v>652377757.61088061</v>
      </c>
      <c r="M17" s="151"/>
    </row>
    <row r="18" spans="1:13" x14ac:dyDescent="0.25">
      <c r="A18" s="119"/>
      <c r="B18" s="119"/>
      <c r="C18" s="119"/>
      <c r="D18" s="136"/>
      <c r="E18" s="136"/>
      <c r="F18" s="136"/>
      <c r="G18" s="119"/>
      <c r="H18" s="119"/>
      <c r="I18" s="119"/>
      <c r="J18" s="119"/>
      <c r="K18" s="119"/>
      <c r="L18" s="137"/>
      <c r="M18" s="137"/>
    </row>
  </sheetData>
  <mergeCells count="4">
    <mergeCell ref="A3:M3"/>
    <mergeCell ref="A4:M4"/>
    <mergeCell ref="A5:M5"/>
    <mergeCell ref="B14:D14"/>
  </mergeCells>
  <pageMargins left="0.45" right="0.2" top="0.5" bottom="0.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zoomScaleNormal="100" workbookViewId="0">
      <selection activeCell="A5" sqref="A5:O5"/>
    </sheetView>
  </sheetViews>
  <sheetFormatPr defaultColWidth="17.5703125" defaultRowHeight="14.45" customHeight="1" x14ac:dyDescent="0.2"/>
  <cols>
    <col min="1" max="1" width="7.140625" style="73" customWidth="1"/>
    <col min="2" max="2" width="7.140625" style="76" bestFit="1" customWidth="1"/>
    <col min="3" max="3" width="15.85546875" style="10" customWidth="1"/>
    <col min="4" max="4" width="8" style="10" customWidth="1"/>
    <col min="5" max="16" width="15.85546875" style="10" customWidth="1"/>
    <col min="17" max="17" width="6.85546875" style="10" customWidth="1"/>
    <col min="18" max="18" width="9.42578125" style="10" customWidth="1"/>
    <col min="19" max="263" width="17.5703125" style="10"/>
    <col min="264" max="264" width="7.140625" style="10" customWidth="1"/>
    <col min="265" max="265" width="7.140625" style="10" bestFit="1" customWidth="1"/>
    <col min="266" max="272" width="15.85546875" style="10" customWidth="1"/>
    <col min="273" max="519" width="17.5703125" style="10"/>
    <col min="520" max="520" width="7.140625" style="10" customWidth="1"/>
    <col min="521" max="521" width="7.140625" style="10" bestFit="1" customWidth="1"/>
    <col min="522" max="528" width="15.85546875" style="10" customWidth="1"/>
    <col min="529" max="775" width="17.5703125" style="10"/>
    <col min="776" max="776" width="7.140625" style="10" customWidth="1"/>
    <col min="777" max="777" width="7.140625" style="10" bestFit="1" customWidth="1"/>
    <col min="778" max="784" width="15.85546875" style="10" customWidth="1"/>
    <col min="785" max="1031" width="17.5703125" style="10"/>
    <col min="1032" max="1032" width="7.140625" style="10" customWidth="1"/>
    <col min="1033" max="1033" width="7.140625" style="10" bestFit="1" customWidth="1"/>
    <col min="1034" max="1040" width="15.85546875" style="10" customWidth="1"/>
    <col min="1041" max="1287" width="17.5703125" style="10"/>
    <col min="1288" max="1288" width="7.140625" style="10" customWidth="1"/>
    <col min="1289" max="1289" width="7.140625" style="10" bestFit="1" customWidth="1"/>
    <col min="1290" max="1296" width="15.85546875" style="10" customWidth="1"/>
    <col min="1297" max="1543" width="17.5703125" style="10"/>
    <col min="1544" max="1544" width="7.140625" style="10" customWidth="1"/>
    <col min="1545" max="1545" width="7.140625" style="10" bestFit="1" customWidth="1"/>
    <col min="1546" max="1552" width="15.85546875" style="10" customWidth="1"/>
    <col min="1553" max="1799" width="17.5703125" style="10"/>
    <col min="1800" max="1800" width="7.140625" style="10" customWidth="1"/>
    <col min="1801" max="1801" width="7.140625" style="10" bestFit="1" customWidth="1"/>
    <col min="1802" max="1808" width="15.85546875" style="10" customWidth="1"/>
    <col min="1809" max="2055" width="17.5703125" style="10"/>
    <col min="2056" max="2056" width="7.140625" style="10" customWidth="1"/>
    <col min="2057" max="2057" width="7.140625" style="10" bestFit="1" customWidth="1"/>
    <col min="2058" max="2064" width="15.85546875" style="10" customWidth="1"/>
    <col min="2065" max="2311" width="17.5703125" style="10"/>
    <col min="2312" max="2312" width="7.140625" style="10" customWidth="1"/>
    <col min="2313" max="2313" width="7.140625" style="10" bestFit="1" customWidth="1"/>
    <col min="2314" max="2320" width="15.85546875" style="10" customWidth="1"/>
    <col min="2321" max="2567" width="17.5703125" style="10"/>
    <col min="2568" max="2568" width="7.140625" style="10" customWidth="1"/>
    <col min="2569" max="2569" width="7.140625" style="10" bestFit="1" customWidth="1"/>
    <col min="2570" max="2576" width="15.85546875" style="10" customWidth="1"/>
    <col min="2577" max="2823" width="17.5703125" style="10"/>
    <col min="2824" max="2824" width="7.140625" style="10" customWidth="1"/>
    <col min="2825" max="2825" width="7.140625" style="10" bestFit="1" customWidth="1"/>
    <col min="2826" max="2832" width="15.85546875" style="10" customWidth="1"/>
    <col min="2833" max="3079" width="17.5703125" style="10"/>
    <col min="3080" max="3080" width="7.140625" style="10" customWidth="1"/>
    <col min="3081" max="3081" width="7.140625" style="10" bestFit="1" customWidth="1"/>
    <col min="3082" max="3088" width="15.85546875" style="10" customWidth="1"/>
    <col min="3089" max="3335" width="17.5703125" style="10"/>
    <col min="3336" max="3336" width="7.140625" style="10" customWidth="1"/>
    <col min="3337" max="3337" width="7.140625" style="10" bestFit="1" customWidth="1"/>
    <col min="3338" max="3344" width="15.85546875" style="10" customWidth="1"/>
    <col min="3345" max="3591" width="17.5703125" style="10"/>
    <col min="3592" max="3592" width="7.140625" style="10" customWidth="1"/>
    <col min="3593" max="3593" width="7.140625" style="10" bestFit="1" customWidth="1"/>
    <col min="3594" max="3600" width="15.85546875" style="10" customWidth="1"/>
    <col min="3601" max="3847" width="17.5703125" style="10"/>
    <col min="3848" max="3848" width="7.140625" style="10" customWidth="1"/>
    <col min="3849" max="3849" width="7.140625" style="10" bestFit="1" customWidth="1"/>
    <col min="3850" max="3856" width="15.85546875" style="10" customWidth="1"/>
    <col min="3857" max="4103" width="17.5703125" style="10"/>
    <col min="4104" max="4104" width="7.140625" style="10" customWidth="1"/>
    <col min="4105" max="4105" width="7.140625" style="10" bestFit="1" customWidth="1"/>
    <col min="4106" max="4112" width="15.85546875" style="10" customWidth="1"/>
    <col min="4113" max="4359" width="17.5703125" style="10"/>
    <col min="4360" max="4360" width="7.140625" style="10" customWidth="1"/>
    <col min="4361" max="4361" width="7.140625" style="10" bestFit="1" customWidth="1"/>
    <col min="4362" max="4368" width="15.85546875" style="10" customWidth="1"/>
    <col min="4369" max="4615" width="17.5703125" style="10"/>
    <col min="4616" max="4616" width="7.140625" style="10" customWidth="1"/>
    <col min="4617" max="4617" width="7.140625" style="10" bestFit="1" customWidth="1"/>
    <col min="4618" max="4624" width="15.85546875" style="10" customWidth="1"/>
    <col min="4625" max="4871" width="17.5703125" style="10"/>
    <col min="4872" max="4872" width="7.140625" style="10" customWidth="1"/>
    <col min="4873" max="4873" width="7.140625" style="10" bestFit="1" customWidth="1"/>
    <col min="4874" max="4880" width="15.85546875" style="10" customWidth="1"/>
    <col min="4881" max="5127" width="17.5703125" style="10"/>
    <col min="5128" max="5128" width="7.140625" style="10" customWidth="1"/>
    <col min="5129" max="5129" width="7.140625" style="10" bestFit="1" customWidth="1"/>
    <col min="5130" max="5136" width="15.85546875" style="10" customWidth="1"/>
    <col min="5137" max="5383" width="17.5703125" style="10"/>
    <col min="5384" max="5384" width="7.140625" style="10" customWidth="1"/>
    <col min="5385" max="5385" width="7.140625" style="10" bestFit="1" customWidth="1"/>
    <col min="5386" max="5392" width="15.85546875" style="10" customWidth="1"/>
    <col min="5393" max="5639" width="17.5703125" style="10"/>
    <col min="5640" max="5640" width="7.140625" style="10" customWidth="1"/>
    <col min="5641" max="5641" width="7.140625" style="10" bestFit="1" customWidth="1"/>
    <col min="5642" max="5648" width="15.85546875" style="10" customWidth="1"/>
    <col min="5649" max="5895" width="17.5703125" style="10"/>
    <col min="5896" max="5896" width="7.140625" style="10" customWidth="1"/>
    <col min="5897" max="5897" width="7.140625" style="10" bestFit="1" customWidth="1"/>
    <col min="5898" max="5904" width="15.85546875" style="10" customWidth="1"/>
    <col min="5905" max="6151" width="17.5703125" style="10"/>
    <col min="6152" max="6152" width="7.140625" style="10" customWidth="1"/>
    <col min="6153" max="6153" width="7.140625" style="10" bestFit="1" customWidth="1"/>
    <col min="6154" max="6160" width="15.85546875" style="10" customWidth="1"/>
    <col min="6161" max="6407" width="17.5703125" style="10"/>
    <col min="6408" max="6408" width="7.140625" style="10" customWidth="1"/>
    <col min="6409" max="6409" width="7.140625" style="10" bestFit="1" customWidth="1"/>
    <col min="6410" max="6416" width="15.85546875" style="10" customWidth="1"/>
    <col min="6417" max="6663" width="17.5703125" style="10"/>
    <col min="6664" max="6664" width="7.140625" style="10" customWidth="1"/>
    <col min="6665" max="6665" width="7.140625" style="10" bestFit="1" customWidth="1"/>
    <col min="6666" max="6672" width="15.85546875" style="10" customWidth="1"/>
    <col min="6673" max="6919" width="17.5703125" style="10"/>
    <col min="6920" max="6920" width="7.140625" style="10" customWidth="1"/>
    <col min="6921" max="6921" width="7.140625" style="10" bestFit="1" customWidth="1"/>
    <col min="6922" max="6928" width="15.85546875" style="10" customWidth="1"/>
    <col min="6929" max="7175" width="17.5703125" style="10"/>
    <col min="7176" max="7176" width="7.140625" style="10" customWidth="1"/>
    <col min="7177" max="7177" width="7.140625" style="10" bestFit="1" customWidth="1"/>
    <col min="7178" max="7184" width="15.85546875" style="10" customWidth="1"/>
    <col min="7185" max="7431" width="17.5703125" style="10"/>
    <col min="7432" max="7432" width="7.140625" style="10" customWidth="1"/>
    <col min="7433" max="7433" width="7.140625" style="10" bestFit="1" customWidth="1"/>
    <col min="7434" max="7440" width="15.85546875" style="10" customWidth="1"/>
    <col min="7441" max="7687" width="17.5703125" style="10"/>
    <col min="7688" max="7688" width="7.140625" style="10" customWidth="1"/>
    <col min="7689" max="7689" width="7.140625" style="10" bestFit="1" customWidth="1"/>
    <col min="7690" max="7696" width="15.85546875" style="10" customWidth="1"/>
    <col min="7697" max="7943" width="17.5703125" style="10"/>
    <col min="7944" max="7944" width="7.140625" style="10" customWidth="1"/>
    <col min="7945" max="7945" width="7.140625" style="10" bestFit="1" customWidth="1"/>
    <col min="7946" max="7952" width="15.85546875" style="10" customWidth="1"/>
    <col min="7953" max="8199" width="17.5703125" style="10"/>
    <col min="8200" max="8200" width="7.140625" style="10" customWidth="1"/>
    <col min="8201" max="8201" width="7.140625" style="10" bestFit="1" customWidth="1"/>
    <col min="8202" max="8208" width="15.85546875" style="10" customWidth="1"/>
    <col min="8209" max="8455" width="17.5703125" style="10"/>
    <col min="8456" max="8456" width="7.140625" style="10" customWidth="1"/>
    <col min="8457" max="8457" width="7.140625" style="10" bestFit="1" customWidth="1"/>
    <col min="8458" max="8464" width="15.85546875" style="10" customWidth="1"/>
    <col min="8465" max="8711" width="17.5703125" style="10"/>
    <col min="8712" max="8712" width="7.140625" style="10" customWidth="1"/>
    <col min="8713" max="8713" width="7.140625" style="10" bestFit="1" customWidth="1"/>
    <col min="8714" max="8720" width="15.85546875" style="10" customWidth="1"/>
    <col min="8721" max="8967" width="17.5703125" style="10"/>
    <col min="8968" max="8968" width="7.140625" style="10" customWidth="1"/>
    <col min="8969" max="8969" width="7.140625" style="10" bestFit="1" customWidth="1"/>
    <col min="8970" max="8976" width="15.85546875" style="10" customWidth="1"/>
    <col min="8977" max="9223" width="17.5703125" style="10"/>
    <col min="9224" max="9224" width="7.140625" style="10" customWidth="1"/>
    <col min="9225" max="9225" width="7.140625" style="10" bestFit="1" customWidth="1"/>
    <col min="9226" max="9232" width="15.85546875" style="10" customWidth="1"/>
    <col min="9233" max="9479" width="17.5703125" style="10"/>
    <col min="9480" max="9480" width="7.140625" style="10" customWidth="1"/>
    <col min="9481" max="9481" width="7.140625" style="10" bestFit="1" customWidth="1"/>
    <col min="9482" max="9488" width="15.85546875" style="10" customWidth="1"/>
    <col min="9489" max="9735" width="17.5703125" style="10"/>
    <col min="9736" max="9736" width="7.140625" style="10" customWidth="1"/>
    <col min="9737" max="9737" width="7.140625" style="10" bestFit="1" customWidth="1"/>
    <col min="9738" max="9744" width="15.85546875" style="10" customWidth="1"/>
    <col min="9745" max="9991" width="17.5703125" style="10"/>
    <col min="9992" max="9992" width="7.140625" style="10" customWidth="1"/>
    <col min="9993" max="9993" width="7.140625" style="10" bestFit="1" customWidth="1"/>
    <col min="9994" max="10000" width="15.85546875" style="10" customWidth="1"/>
    <col min="10001" max="10247" width="17.5703125" style="10"/>
    <col min="10248" max="10248" width="7.140625" style="10" customWidth="1"/>
    <col min="10249" max="10249" width="7.140625" style="10" bestFit="1" customWidth="1"/>
    <col min="10250" max="10256" width="15.85546875" style="10" customWidth="1"/>
    <col min="10257" max="10503" width="17.5703125" style="10"/>
    <col min="10504" max="10504" width="7.140625" style="10" customWidth="1"/>
    <col min="10505" max="10505" width="7.140625" style="10" bestFit="1" customWidth="1"/>
    <col min="10506" max="10512" width="15.85546875" style="10" customWidth="1"/>
    <col min="10513" max="10759" width="17.5703125" style="10"/>
    <col min="10760" max="10760" width="7.140625" style="10" customWidth="1"/>
    <col min="10761" max="10761" width="7.140625" style="10" bestFit="1" customWidth="1"/>
    <col min="10762" max="10768" width="15.85546875" style="10" customWidth="1"/>
    <col min="10769" max="11015" width="17.5703125" style="10"/>
    <col min="11016" max="11016" width="7.140625" style="10" customWidth="1"/>
    <col min="11017" max="11017" width="7.140625" style="10" bestFit="1" customWidth="1"/>
    <col min="11018" max="11024" width="15.85546875" style="10" customWidth="1"/>
    <col min="11025" max="11271" width="17.5703125" style="10"/>
    <col min="11272" max="11272" width="7.140625" style="10" customWidth="1"/>
    <col min="11273" max="11273" width="7.140625" style="10" bestFit="1" customWidth="1"/>
    <col min="11274" max="11280" width="15.85546875" style="10" customWidth="1"/>
    <col min="11281" max="11527" width="17.5703125" style="10"/>
    <col min="11528" max="11528" width="7.140625" style="10" customWidth="1"/>
    <col min="11529" max="11529" width="7.140625" style="10" bestFit="1" customWidth="1"/>
    <col min="11530" max="11536" width="15.85546875" style="10" customWidth="1"/>
    <col min="11537" max="11783" width="17.5703125" style="10"/>
    <col min="11784" max="11784" width="7.140625" style="10" customWidth="1"/>
    <col min="11785" max="11785" width="7.140625" style="10" bestFit="1" customWidth="1"/>
    <col min="11786" max="11792" width="15.85546875" style="10" customWidth="1"/>
    <col min="11793" max="12039" width="17.5703125" style="10"/>
    <col min="12040" max="12040" width="7.140625" style="10" customWidth="1"/>
    <col min="12041" max="12041" width="7.140625" style="10" bestFit="1" customWidth="1"/>
    <col min="12042" max="12048" width="15.85546875" style="10" customWidth="1"/>
    <col min="12049" max="12295" width="17.5703125" style="10"/>
    <col min="12296" max="12296" width="7.140625" style="10" customWidth="1"/>
    <col min="12297" max="12297" width="7.140625" style="10" bestFit="1" customWidth="1"/>
    <col min="12298" max="12304" width="15.85546875" style="10" customWidth="1"/>
    <col min="12305" max="12551" width="17.5703125" style="10"/>
    <col min="12552" max="12552" width="7.140625" style="10" customWidth="1"/>
    <col min="12553" max="12553" width="7.140625" style="10" bestFit="1" customWidth="1"/>
    <col min="12554" max="12560" width="15.85546875" style="10" customWidth="1"/>
    <col min="12561" max="12807" width="17.5703125" style="10"/>
    <col min="12808" max="12808" width="7.140625" style="10" customWidth="1"/>
    <col min="12809" max="12809" width="7.140625" style="10" bestFit="1" customWidth="1"/>
    <col min="12810" max="12816" width="15.85546875" style="10" customWidth="1"/>
    <col min="12817" max="13063" width="17.5703125" style="10"/>
    <col min="13064" max="13064" width="7.140625" style="10" customWidth="1"/>
    <col min="13065" max="13065" width="7.140625" style="10" bestFit="1" customWidth="1"/>
    <col min="13066" max="13072" width="15.85546875" style="10" customWidth="1"/>
    <col min="13073" max="13319" width="17.5703125" style="10"/>
    <col min="13320" max="13320" width="7.140625" style="10" customWidth="1"/>
    <col min="13321" max="13321" width="7.140625" style="10" bestFit="1" customWidth="1"/>
    <col min="13322" max="13328" width="15.85546875" style="10" customWidth="1"/>
    <col min="13329" max="13575" width="17.5703125" style="10"/>
    <col min="13576" max="13576" width="7.140625" style="10" customWidth="1"/>
    <col min="13577" max="13577" width="7.140625" style="10" bestFit="1" customWidth="1"/>
    <col min="13578" max="13584" width="15.85546875" style="10" customWidth="1"/>
    <col min="13585" max="13831" width="17.5703125" style="10"/>
    <col min="13832" max="13832" width="7.140625" style="10" customWidth="1"/>
    <col min="13833" max="13833" width="7.140625" style="10" bestFit="1" customWidth="1"/>
    <col min="13834" max="13840" width="15.85546875" style="10" customWidth="1"/>
    <col min="13841" max="14087" width="17.5703125" style="10"/>
    <col min="14088" max="14088" width="7.140625" style="10" customWidth="1"/>
    <col min="14089" max="14089" width="7.140625" style="10" bestFit="1" customWidth="1"/>
    <col min="14090" max="14096" width="15.85546875" style="10" customWidth="1"/>
    <col min="14097" max="14343" width="17.5703125" style="10"/>
    <col min="14344" max="14344" width="7.140625" style="10" customWidth="1"/>
    <col min="14345" max="14345" width="7.140625" style="10" bestFit="1" customWidth="1"/>
    <col min="14346" max="14352" width="15.85546875" style="10" customWidth="1"/>
    <col min="14353" max="14599" width="17.5703125" style="10"/>
    <col min="14600" max="14600" width="7.140625" style="10" customWidth="1"/>
    <col min="14601" max="14601" width="7.140625" style="10" bestFit="1" customWidth="1"/>
    <col min="14602" max="14608" width="15.85546875" style="10" customWidth="1"/>
    <col min="14609" max="14855" width="17.5703125" style="10"/>
    <col min="14856" max="14856" width="7.140625" style="10" customWidth="1"/>
    <col min="14857" max="14857" width="7.140625" style="10" bestFit="1" customWidth="1"/>
    <col min="14858" max="14864" width="15.85546875" style="10" customWidth="1"/>
    <col min="14865" max="15111" width="17.5703125" style="10"/>
    <col min="15112" max="15112" width="7.140625" style="10" customWidth="1"/>
    <col min="15113" max="15113" width="7.140625" style="10" bestFit="1" customWidth="1"/>
    <col min="15114" max="15120" width="15.85546875" style="10" customWidth="1"/>
    <col min="15121" max="15367" width="17.5703125" style="10"/>
    <col min="15368" max="15368" width="7.140625" style="10" customWidth="1"/>
    <col min="15369" max="15369" width="7.140625" style="10" bestFit="1" customWidth="1"/>
    <col min="15370" max="15376" width="15.85546875" style="10" customWidth="1"/>
    <col min="15377" max="15623" width="17.5703125" style="10"/>
    <col min="15624" max="15624" width="7.140625" style="10" customWidth="1"/>
    <col min="15625" max="15625" width="7.140625" style="10" bestFit="1" customWidth="1"/>
    <col min="15626" max="15632" width="15.85546875" style="10" customWidth="1"/>
    <col min="15633" max="15879" width="17.5703125" style="10"/>
    <col min="15880" max="15880" width="7.140625" style="10" customWidth="1"/>
    <col min="15881" max="15881" width="7.140625" style="10" bestFit="1" customWidth="1"/>
    <col min="15882" max="15888" width="15.85546875" style="10" customWidth="1"/>
    <col min="15889" max="16135" width="17.5703125" style="10"/>
    <col min="16136" max="16136" width="7.140625" style="10" customWidth="1"/>
    <col min="16137" max="16137" width="7.140625" style="10" bestFit="1" customWidth="1"/>
    <col min="16138" max="16144" width="15.85546875" style="10" customWidth="1"/>
    <col min="16145" max="16384" width="17.5703125" style="10"/>
  </cols>
  <sheetData>
    <row r="1" spans="1:17" ht="16.5" x14ac:dyDescent="0.25">
      <c r="A1" s="230" t="s">
        <v>90</v>
      </c>
      <c r="B1" s="230"/>
      <c r="C1" s="230"/>
      <c r="D1" s="230"/>
      <c r="E1" s="230"/>
      <c r="F1" s="97"/>
      <c r="G1" s="9"/>
      <c r="H1" s="9"/>
      <c r="I1" s="231" t="s">
        <v>91</v>
      </c>
      <c r="J1" s="231"/>
      <c r="K1" s="231"/>
      <c r="L1" s="231"/>
      <c r="M1" s="231"/>
      <c r="N1" s="231"/>
      <c r="O1" s="231"/>
      <c r="P1" s="77"/>
    </row>
    <row r="2" spans="1:17" ht="18.75" x14ac:dyDescent="0.3">
      <c r="A2" s="232" t="s">
        <v>92</v>
      </c>
      <c r="B2" s="232"/>
      <c r="C2" s="232"/>
      <c r="D2" s="232"/>
      <c r="E2" s="232"/>
      <c r="F2" s="98"/>
      <c r="G2" s="9"/>
      <c r="H2" s="9"/>
      <c r="I2" s="233" t="s">
        <v>93</v>
      </c>
      <c r="J2" s="233"/>
      <c r="K2" s="233"/>
      <c r="L2" s="233"/>
      <c r="M2" s="233"/>
      <c r="N2" s="233"/>
      <c r="O2" s="233"/>
      <c r="P2" s="78"/>
    </row>
    <row r="3" spans="1:17" ht="15.75" x14ac:dyDescent="0.25">
      <c r="A3" s="11"/>
      <c r="B3" s="12"/>
      <c r="C3" s="13"/>
      <c r="D3" s="13"/>
      <c r="E3" s="13"/>
      <c r="F3" s="13"/>
      <c r="G3" s="13"/>
      <c r="H3" s="13"/>
      <c r="I3" s="13"/>
      <c r="J3" s="13"/>
      <c r="K3" s="13"/>
      <c r="L3" s="13"/>
      <c r="M3" s="13"/>
      <c r="N3" s="13"/>
      <c r="O3" s="13"/>
      <c r="P3" s="13"/>
    </row>
    <row r="4" spans="1:17" ht="20.100000000000001" customHeight="1" x14ac:dyDescent="0.2">
      <c r="A4" s="14"/>
      <c r="B4" s="15"/>
      <c r="C4" s="16"/>
      <c r="D4" s="16"/>
      <c r="E4" s="16"/>
      <c r="F4" s="16"/>
      <c r="G4" s="16"/>
      <c r="H4" s="16"/>
      <c r="I4" s="16"/>
      <c r="J4" s="16"/>
      <c r="K4" s="234" t="s">
        <v>451</v>
      </c>
      <c r="L4" s="234"/>
      <c r="M4" s="234"/>
      <c r="N4" s="234"/>
      <c r="O4" s="234"/>
      <c r="P4" s="79"/>
      <c r="Q4" s="17"/>
    </row>
    <row r="5" spans="1:17" ht="50.1" customHeight="1" x14ac:dyDescent="0.2">
      <c r="A5" s="229" t="s">
        <v>452</v>
      </c>
      <c r="B5" s="229"/>
      <c r="C5" s="229"/>
      <c r="D5" s="229"/>
      <c r="E5" s="229"/>
      <c r="F5" s="229"/>
      <c r="G5" s="229"/>
      <c r="H5" s="229"/>
      <c r="I5" s="229"/>
      <c r="J5" s="229"/>
      <c r="K5" s="229"/>
      <c r="L5" s="229"/>
      <c r="M5" s="229"/>
      <c r="N5" s="229"/>
      <c r="O5" s="229"/>
      <c r="P5" s="80"/>
      <c r="Q5" s="17"/>
    </row>
    <row r="6" spans="1:17" s="21" customFormat="1" ht="30" customHeight="1" x14ac:dyDescent="0.2">
      <c r="A6" s="18" t="s">
        <v>94</v>
      </c>
      <c r="B6" s="19" t="s">
        <v>95</v>
      </c>
      <c r="C6" s="18" t="s">
        <v>96</v>
      </c>
      <c r="D6" s="18"/>
      <c r="E6" s="18" t="s">
        <v>97</v>
      </c>
      <c r="F6" s="18"/>
      <c r="G6" s="18" t="s">
        <v>98</v>
      </c>
      <c r="H6" s="18"/>
      <c r="I6" s="18" t="s">
        <v>99</v>
      </c>
      <c r="J6" s="18"/>
      <c r="K6" s="18" t="s">
        <v>100</v>
      </c>
      <c r="L6" s="18"/>
      <c r="M6" s="18" t="s">
        <v>101</v>
      </c>
      <c r="N6" s="18"/>
      <c r="O6" s="18" t="s">
        <v>102</v>
      </c>
      <c r="P6" s="81"/>
      <c r="Q6" s="20"/>
    </row>
    <row r="7" spans="1:17" s="22" customFormat="1" ht="30" customHeight="1" x14ac:dyDescent="0.2">
      <c r="A7" s="227" t="s">
        <v>103</v>
      </c>
      <c r="B7" s="227"/>
      <c r="C7" s="227"/>
      <c r="D7" s="227"/>
      <c r="E7" s="227"/>
      <c r="F7" s="227"/>
      <c r="G7" s="227"/>
      <c r="H7" s="227"/>
      <c r="I7" s="227"/>
      <c r="J7" s="227"/>
      <c r="K7" s="227"/>
      <c r="L7" s="227"/>
      <c r="M7" s="227"/>
      <c r="N7" s="227"/>
      <c r="O7" s="227"/>
      <c r="P7" s="80"/>
      <c r="Q7" s="17"/>
    </row>
    <row r="8" spans="1:17" s="22" customFormat="1" ht="30" customHeight="1" x14ac:dyDescent="0.2">
      <c r="A8" s="23"/>
      <c r="B8" s="24">
        <f>SUM(B9:B18)</f>
        <v>300</v>
      </c>
      <c r="C8" s="23"/>
      <c r="D8" s="23"/>
      <c r="E8" s="23"/>
      <c r="F8" s="23"/>
      <c r="G8" s="23"/>
      <c r="H8" s="23"/>
      <c r="I8" s="23"/>
      <c r="J8" s="23"/>
      <c r="K8" s="23"/>
      <c r="L8" s="23"/>
      <c r="M8" s="23"/>
      <c r="N8" s="23"/>
      <c r="O8" s="23"/>
      <c r="P8" s="80"/>
      <c r="Q8" s="17"/>
    </row>
    <row r="9" spans="1:17" s="29" customFormat="1" ht="39.950000000000003" customHeight="1" x14ac:dyDescent="0.2">
      <c r="A9" s="25" t="s">
        <v>104</v>
      </c>
      <c r="B9" s="26">
        <v>30</v>
      </c>
      <c r="C9" s="27" t="s">
        <v>105</v>
      </c>
      <c r="D9" s="27"/>
      <c r="E9" s="27" t="s">
        <v>105</v>
      </c>
      <c r="F9" s="27"/>
      <c r="G9" s="27" t="s">
        <v>105</v>
      </c>
      <c r="H9" s="27"/>
      <c r="I9" s="27" t="s">
        <v>105</v>
      </c>
      <c r="J9" s="27"/>
      <c r="K9" s="27" t="s">
        <v>105</v>
      </c>
      <c r="L9" s="27"/>
      <c r="M9" s="27" t="s">
        <v>105</v>
      </c>
      <c r="N9" s="27"/>
      <c r="O9" s="27" t="s">
        <v>105</v>
      </c>
      <c r="P9" s="82"/>
      <c r="Q9" s="28" t="s">
        <v>106</v>
      </c>
    </row>
    <row r="10" spans="1:17" s="29" customFormat="1" ht="39.950000000000003" customHeight="1" x14ac:dyDescent="0.2">
      <c r="A10" s="25" t="s">
        <v>107</v>
      </c>
      <c r="B10" s="26">
        <v>45</v>
      </c>
      <c r="C10" s="27" t="s">
        <v>108</v>
      </c>
      <c r="D10" s="27"/>
      <c r="E10" s="27" t="s">
        <v>108</v>
      </c>
      <c r="F10" s="27"/>
      <c r="G10" s="27" t="s">
        <v>108</v>
      </c>
      <c r="H10" s="27"/>
      <c r="I10" s="27" t="s">
        <v>108</v>
      </c>
      <c r="J10" s="27"/>
      <c r="K10" s="27" t="s">
        <v>108</v>
      </c>
      <c r="L10" s="27"/>
      <c r="M10" s="27" t="s">
        <v>108</v>
      </c>
      <c r="N10" s="27"/>
      <c r="O10" s="27" t="s">
        <v>108</v>
      </c>
      <c r="P10" s="82"/>
      <c r="Q10" s="28" t="s">
        <v>106</v>
      </c>
    </row>
    <row r="11" spans="1:17" s="29" customFormat="1" ht="39.950000000000003" customHeight="1" x14ac:dyDescent="0.2">
      <c r="A11" s="25" t="s">
        <v>109</v>
      </c>
      <c r="B11" s="26">
        <v>15</v>
      </c>
      <c r="C11" s="27" t="s">
        <v>110</v>
      </c>
      <c r="D11" s="27"/>
      <c r="E11" s="27" t="s">
        <v>111</v>
      </c>
      <c r="F11" s="27"/>
      <c r="G11" s="27" t="s">
        <v>111</v>
      </c>
      <c r="H11" s="27"/>
      <c r="I11" s="27" t="s">
        <v>111</v>
      </c>
      <c r="J11" s="27"/>
      <c r="K11" s="27" t="s">
        <v>112</v>
      </c>
      <c r="L11" s="27">
        <v>1</v>
      </c>
      <c r="M11" s="27" t="s">
        <v>111</v>
      </c>
      <c r="N11" s="27"/>
      <c r="O11" s="27" t="s">
        <v>113</v>
      </c>
      <c r="P11" s="82">
        <v>1</v>
      </c>
      <c r="Q11" s="28" t="s">
        <v>106</v>
      </c>
    </row>
    <row r="12" spans="1:17" s="29" customFormat="1" ht="39.950000000000003" customHeight="1" x14ac:dyDescent="0.2">
      <c r="A12" s="30" t="s">
        <v>114</v>
      </c>
      <c r="B12" s="31">
        <v>15</v>
      </c>
      <c r="C12" s="32" t="s">
        <v>14</v>
      </c>
      <c r="D12" s="32">
        <v>1</v>
      </c>
      <c r="E12" s="32" t="s">
        <v>14</v>
      </c>
      <c r="F12" s="32"/>
      <c r="G12" s="32" t="s">
        <v>14</v>
      </c>
      <c r="H12" s="32"/>
      <c r="I12" s="32" t="s">
        <v>14</v>
      </c>
      <c r="J12" s="32"/>
      <c r="K12" s="32" t="s">
        <v>14</v>
      </c>
      <c r="L12" s="32"/>
      <c r="M12" s="32" t="s">
        <v>14</v>
      </c>
      <c r="N12" s="32"/>
      <c r="O12" s="32" t="s">
        <v>14</v>
      </c>
      <c r="P12" s="83"/>
      <c r="Q12" s="28" t="s">
        <v>106</v>
      </c>
    </row>
    <row r="13" spans="1:17" s="29" customFormat="1" ht="39.950000000000003" customHeight="1" x14ac:dyDescent="0.2">
      <c r="A13" s="30" t="s">
        <v>115</v>
      </c>
      <c r="B13" s="31">
        <v>30</v>
      </c>
      <c r="C13" s="32" t="s">
        <v>116</v>
      </c>
      <c r="D13" s="32"/>
      <c r="E13" s="32" t="s">
        <v>116</v>
      </c>
      <c r="F13" s="32"/>
      <c r="G13" s="32" t="s">
        <v>117</v>
      </c>
      <c r="H13" s="32">
        <v>1</v>
      </c>
      <c r="I13" s="32" t="s">
        <v>118</v>
      </c>
      <c r="J13" s="32">
        <v>1</v>
      </c>
      <c r="K13" s="32" t="s">
        <v>116</v>
      </c>
      <c r="L13" s="32"/>
      <c r="M13" s="32" t="s">
        <v>119</v>
      </c>
      <c r="N13" s="32"/>
      <c r="O13" s="32" t="s">
        <v>120</v>
      </c>
      <c r="P13" s="83">
        <v>1</v>
      </c>
      <c r="Q13" s="28" t="s">
        <v>106</v>
      </c>
    </row>
    <row r="14" spans="1:17" s="29" customFormat="1" ht="39.950000000000003" customHeight="1" x14ac:dyDescent="0.2">
      <c r="A14" s="30" t="s">
        <v>121</v>
      </c>
      <c r="B14" s="31">
        <v>30</v>
      </c>
      <c r="C14" s="32" t="s">
        <v>122</v>
      </c>
      <c r="D14" s="32">
        <v>1</v>
      </c>
      <c r="E14" s="32" t="s">
        <v>123</v>
      </c>
      <c r="F14" s="32"/>
      <c r="G14" s="32" t="s">
        <v>122</v>
      </c>
      <c r="H14" s="32"/>
      <c r="I14" s="32" t="s">
        <v>123</v>
      </c>
      <c r="J14" s="32"/>
      <c r="K14" s="32" t="s">
        <v>122</v>
      </c>
      <c r="L14" s="32"/>
      <c r="M14" s="32" t="s">
        <v>123</v>
      </c>
      <c r="N14" s="32"/>
      <c r="O14" s="32" t="s">
        <v>119</v>
      </c>
      <c r="P14" s="83"/>
      <c r="Q14" s="28" t="s">
        <v>106</v>
      </c>
    </row>
    <row r="15" spans="1:17" s="29" customFormat="1" ht="39.950000000000003" customHeight="1" x14ac:dyDescent="0.2">
      <c r="A15" s="30" t="s">
        <v>124</v>
      </c>
      <c r="B15" s="31">
        <v>15</v>
      </c>
      <c r="C15" s="32" t="s">
        <v>125</v>
      </c>
      <c r="D15" s="32">
        <v>1</v>
      </c>
      <c r="E15" s="32" t="s">
        <v>125</v>
      </c>
      <c r="F15" s="32"/>
      <c r="G15" s="32" t="s">
        <v>125</v>
      </c>
      <c r="H15" s="32"/>
      <c r="I15" s="32" t="s">
        <v>125</v>
      </c>
      <c r="J15" s="32"/>
      <c r="K15" s="32" t="s">
        <v>125</v>
      </c>
      <c r="L15" s="32"/>
      <c r="M15" s="32" t="s">
        <v>125</v>
      </c>
      <c r="N15" s="32"/>
      <c r="O15" s="32" t="s">
        <v>125</v>
      </c>
      <c r="P15" s="83"/>
      <c r="Q15" s="28" t="s">
        <v>106</v>
      </c>
    </row>
    <row r="16" spans="1:17" s="34" customFormat="1" ht="39.950000000000003" customHeight="1" x14ac:dyDescent="0.2">
      <c r="A16" s="25" t="s">
        <v>126</v>
      </c>
      <c r="B16" s="26">
        <v>45</v>
      </c>
      <c r="C16" s="27" t="s">
        <v>127</v>
      </c>
      <c r="D16" s="27"/>
      <c r="E16" s="27" t="s">
        <v>127</v>
      </c>
      <c r="F16" s="27"/>
      <c r="G16" s="27" t="s">
        <v>127</v>
      </c>
      <c r="H16" s="27"/>
      <c r="I16" s="27" t="s">
        <v>127</v>
      </c>
      <c r="J16" s="27"/>
      <c r="K16" s="27" t="s">
        <v>127</v>
      </c>
      <c r="L16" s="27"/>
      <c r="M16" s="27" t="s">
        <v>127</v>
      </c>
      <c r="N16" s="27"/>
      <c r="O16" s="27" t="s">
        <v>127</v>
      </c>
      <c r="P16" s="84"/>
      <c r="Q16" s="33" t="s">
        <v>106</v>
      </c>
    </row>
    <row r="17" spans="1:17" ht="39.950000000000003" customHeight="1" x14ac:dyDescent="0.2">
      <c r="A17" s="35" t="s">
        <v>128</v>
      </c>
      <c r="B17" s="36">
        <v>30</v>
      </c>
      <c r="C17" s="37" t="s">
        <v>129</v>
      </c>
      <c r="D17" s="37"/>
      <c r="E17" s="37" t="s">
        <v>130</v>
      </c>
      <c r="F17" s="37"/>
      <c r="G17" s="37" t="s">
        <v>131</v>
      </c>
      <c r="H17" s="37"/>
      <c r="I17" s="37" t="s">
        <v>132</v>
      </c>
      <c r="J17" s="37"/>
      <c r="K17" s="37" t="s">
        <v>133</v>
      </c>
      <c r="L17" s="37"/>
      <c r="M17" s="37" t="s">
        <v>134</v>
      </c>
      <c r="N17" s="37"/>
      <c r="O17" s="37" t="s">
        <v>116</v>
      </c>
      <c r="P17" s="85"/>
      <c r="Q17" s="28" t="s">
        <v>106</v>
      </c>
    </row>
    <row r="18" spans="1:17" ht="39.950000000000003" customHeight="1" x14ac:dyDescent="0.2">
      <c r="A18" s="25" t="s">
        <v>135</v>
      </c>
      <c r="B18" s="26">
        <v>45</v>
      </c>
      <c r="C18" s="27" t="s">
        <v>108</v>
      </c>
      <c r="D18" s="27"/>
      <c r="E18" s="27" t="s">
        <v>108</v>
      </c>
      <c r="F18" s="27"/>
      <c r="G18" s="27" t="s">
        <v>108</v>
      </c>
      <c r="H18" s="27"/>
      <c r="I18" s="27" t="s">
        <v>108</v>
      </c>
      <c r="J18" s="27"/>
      <c r="K18" s="27" t="s">
        <v>108</v>
      </c>
      <c r="L18" s="27"/>
      <c r="M18" s="27" t="s">
        <v>108</v>
      </c>
      <c r="N18" s="27"/>
      <c r="O18" s="27" t="s">
        <v>108</v>
      </c>
      <c r="P18" s="82"/>
      <c r="Q18" s="28" t="s">
        <v>106</v>
      </c>
    </row>
    <row r="19" spans="1:17" s="39" customFormat="1" ht="30" customHeight="1" x14ac:dyDescent="0.2">
      <c r="A19" s="224" t="s">
        <v>136</v>
      </c>
      <c r="B19" s="224"/>
      <c r="C19" s="224"/>
      <c r="D19" s="224"/>
      <c r="E19" s="224"/>
      <c r="F19" s="224"/>
      <c r="G19" s="224"/>
      <c r="H19" s="224"/>
      <c r="I19" s="224"/>
      <c r="J19" s="224"/>
      <c r="K19" s="224"/>
      <c r="L19" s="224"/>
      <c r="M19" s="224"/>
      <c r="N19" s="224"/>
      <c r="O19" s="224"/>
      <c r="P19" s="86"/>
      <c r="Q19" s="38"/>
    </row>
    <row r="20" spans="1:17" s="39" customFormat="1" ht="30" customHeight="1" x14ac:dyDescent="0.2">
      <c r="A20" s="40"/>
      <c r="B20" s="24">
        <f>SUM(B21:B51)</f>
        <v>425</v>
      </c>
      <c r="C20" s="40"/>
      <c r="D20" s="40"/>
      <c r="E20" s="40"/>
      <c r="F20" s="40"/>
      <c r="G20" s="40"/>
      <c r="H20" s="40"/>
      <c r="I20" s="40"/>
      <c r="J20" s="40"/>
      <c r="K20" s="40"/>
      <c r="L20" s="40"/>
      <c r="M20" s="40"/>
      <c r="N20" s="40"/>
      <c r="O20" s="40"/>
      <c r="P20" s="86"/>
      <c r="Q20" s="38"/>
    </row>
    <row r="21" spans="1:17" ht="39.950000000000003" customHeight="1" x14ac:dyDescent="0.2">
      <c r="A21" s="30" t="s">
        <v>137</v>
      </c>
      <c r="B21" s="31">
        <v>2</v>
      </c>
      <c r="C21" s="32" t="s">
        <v>138</v>
      </c>
      <c r="D21" s="32">
        <v>1</v>
      </c>
      <c r="E21" s="32" t="s">
        <v>139</v>
      </c>
      <c r="F21" s="32"/>
      <c r="G21" s="32" t="s">
        <v>139</v>
      </c>
      <c r="H21" s="32"/>
      <c r="I21" s="32" t="s">
        <v>139</v>
      </c>
      <c r="J21" s="32"/>
      <c r="K21" s="32" t="s">
        <v>139</v>
      </c>
      <c r="L21" s="32"/>
      <c r="M21" s="32" t="s">
        <v>139</v>
      </c>
      <c r="N21" s="32"/>
      <c r="O21" s="32" t="s">
        <v>139</v>
      </c>
      <c r="P21" s="83"/>
      <c r="Q21" s="28" t="s">
        <v>106</v>
      </c>
    </row>
    <row r="22" spans="1:17" ht="39.950000000000003" customHeight="1" x14ac:dyDescent="0.2">
      <c r="A22" s="30" t="s">
        <v>140</v>
      </c>
      <c r="B22" s="31">
        <v>8</v>
      </c>
      <c r="C22" s="32" t="s">
        <v>141</v>
      </c>
      <c r="D22" s="32">
        <v>1</v>
      </c>
      <c r="E22" s="32" t="s">
        <v>141</v>
      </c>
      <c r="F22" s="32"/>
      <c r="G22" s="32" t="s">
        <v>141</v>
      </c>
      <c r="H22" s="32"/>
      <c r="I22" s="32" t="s">
        <v>141</v>
      </c>
      <c r="J22" s="32"/>
      <c r="K22" s="32" t="s">
        <v>141</v>
      </c>
      <c r="L22" s="32"/>
      <c r="M22" s="32" t="s">
        <v>141</v>
      </c>
      <c r="N22" s="32"/>
      <c r="O22" s="32" t="s">
        <v>141</v>
      </c>
      <c r="P22" s="83"/>
      <c r="Q22" s="28" t="s">
        <v>106</v>
      </c>
    </row>
    <row r="23" spans="1:17" ht="39.950000000000003" customHeight="1" x14ac:dyDescent="0.2">
      <c r="A23" s="30" t="s">
        <v>142</v>
      </c>
      <c r="B23" s="31">
        <v>10</v>
      </c>
      <c r="C23" s="32" t="s">
        <v>143</v>
      </c>
      <c r="D23" s="32">
        <v>1</v>
      </c>
      <c r="E23" s="32" t="s">
        <v>143</v>
      </c>
      <c r="F23" s="32"/>
      <c r="G23" s="32" t="s">
        <v>143</v>
      </c>
      <c r="H23" s="32"/>
      <c r="I23" s="32" t="s">
        <v>143</v>
      </c>
      <c r="J23" s="32"/>
      <c r="K23" s="32" t="s">
        <v>143</v>
      </c>
      <c r="L23" s="32"/>
      <c r="M23" s="32" t="s">
        <v>143</v>
      </c>
      <c r="N23" s="32"/>
      <c r="O23" s="32" t="s">
        <v>143</v>
      </c>
      <c r="P23" s="83"/>
      <c r="Q23" s="28"/>
    </row>
    <row r="24" spans="1:17" ht="39.950000000000003" customHeight="1" x14ac:dyDescent="0.2">
      <c r="A24" s="30" t="s">
        <v>144</v>
      </c>
      <c r="B24" s="31">
        <v>5</v>
      </c>
      <c r="C24" s="32" t="s">
        <v>145</v>
      </c>
      <c r="D24" s="32">
        <v>1</v>
      </c>
      <c r="E24" s="32" t="s">
        <v>145</v>
      </c>
      <c r="F24" s="32"/>
      <c r="G24" s="32" t="s">
        <v>145</v>
      </c>
      <c r="H24" s="32"/>
      <c r="I24" s="32" t="s">
        <v>145</v>
      </c>
      <c r="J24" s="32"/>
      <c r="K24" s="32" t="s">
        <v>145</v>
      </c>
      <c r="L24" s="32"/>
      <c r="M24" s="32" t="s">
        <v>145</v>
      </c>
      <c r="N24" s="32"/>
      <c r="O24" s="32" t="s">
        <v>145</v>
      </c>
      <c r="P24" s="83"/>
      <c r="Q24" s="28" t="s">
        <v>106</v>
      </c>
    </row>
    <row r="25" spans="1:17" ht="96" customHeight="1" x14ac:dyDescent="0.2">
      <c r="A25" s="30" t="s">
        <v>146</v>
      </c>
      <c r="B25" s="31">
        <v>10</v>
      </c>
      <c r="C25" s="32" t="s">
        <v>147</v>
      </c>
      <c r="D25" s="32">
        <v>1</v>
      </c>
      <c r="E25" s="32" t="s">
        <v>148</v>
      </c>
      <c r="F25" s="32"/>
      <c r="G25" s="32" t="s">
        <v>149</v>
      </c>
      <c r="H25" s="32"/>
      <c r="I25" s="32" t="s">
        <v>148</v>
      </c>
      <c r="J25" s="32"/>
      <c r="K25" s="41" t="s">
        <v>150</v>
      </c>
      <c r="L25" s="41"/>
      <c r="M25" s="41" t="s">
        <v>150</v>
      </c>
      <c r="N25" s="41"/>
      <c r="O25" s="32" t="s">
        <v>148</v>
      </c>
      <c r="P25" s="83"/>
      <c r="Q25" s="28"/>
    </row>
    <row r="26" spans="1:17" ht="39.950000000000003" customHeight="1" x14ac:dyDescent="0.2">
      <c r="A26" s="30" t="s">
        <v>151</v>
      </c>
      <c r="B26" s="31">
        <v>5</v>
      </c>
      <c r="C26" s="32" t="s">
        <v>152</v>
      </c>
      <c r="D26" s="32"/>
      <c r="E26" s="32" t="s">
        <v>152</v>
      </c>
      <c r="F26" s="32"/>
      <c r="G26" s="32" t="s">
        <v>152</v>
      </c>
      <c r="H26" s="32"/>
      <c r="I26" s="32" t="s">
        <v>152</v>
      </c>
      <c r="J26" s="32"/>
      <c r="K26" s="32" t="s">
        <v>152</v>
      </c>
      <c r="L26" s="32"/>
      <c r="M26" s="32" t="s">
        <v>152</v>
      </c>
      <c r="N26" s="32"/>
      <c r="O26" s="225" t="s">
        <v>113</v>
      </c>
      <c r="P26" s="87">
        <v>1</v>
      </c>
      <c r="Q26" s="28"/>
    </row>
    <row r="27" spans="1:17" ht="39.950000000000003" customHeight="1" x14ac:dyDescent="0.2">
      <c r="A27" s="30" t="s">
        <v>153</v>
      </c>
      <c r="B27" s="31">
        <v>20</v>
      </c>
      <c r="C27" s="32" t="s">
        <v>154</v>
      </c>
      <c r="D27" s="32">
        <v>1</v>
      </c>
      <c r="E27" s="42" t="s">
        <v>111</v>
      </c>
      <c r="F27" s="42"/>
      <c r="G27" s="42" t="s">
        <v>111</v>
      </c>
      <c r="H27" s="42"/>
      <c r="I27" s="42" t="s">
        <v>111</v>
      </c>
      <c r="J27" s="42"/>
      <c r="K27" s="42" t="s">
        <v>111</v>
      </c>
      <c r="L27" s="42"/>
      <c r="M27" s="42" t="s">
        <v>111</v>
      </c>
      <c r="N27" s="42"/>
      <c r="O27" s="225"/>
      <c r="P27" s="87"/>
      <c r="Q27" s="28" t="s">
        <v>106</v>
      </c>
    </row>
    <row r="28" spans="1:17" ht="39.950000000000003" customHeight="1" x14ac:dyDescent="0.2">
      <c r="A28" s="43" t="s">
        <v>155</v>
      </c>
      <c r="B28" s="44">
        <v>30</v>
      </c>
      <c r="C28" s="99" t="s">
        <v>156</v>
      </c>
      <c r="D28" s="45">
        <v>1</v>
      </c>
      <c r="E28" s="45" t="s">
        <v>156</v>
      </c>
      <c r="F28" s="45"/>
      <c r="G28" s="45" t="s">
        <v>156</v>
      </c>
      <c r="H28" s="45"/>
      <c r="I28" s="45" t="s">
        <v>156</v>
      </c>
      <c r="J28" s="45"/>
      <c r="K28" s="45" t="s">
        <v>156</v>
      </c>
      <c r="L28" s="45"/>
      <c r="M28" s="45" t="s">
        <v>156</v>
      </c>
      <c r="N28" s="45"/>
      <c r="O28" s="45" t="s">
        <v>156</v>
      </c>
      <c r="P28" s="88"/>
      <c r="Q28" s="28" t="s">
        <v>106</v>
      </c>
    </row>
    <row r="29" spans="1:17" ht="39.950000000000003" customHeight="1" x14ac:dyDescent="0.2">
      <c r="A29" s="43" t="s">
        <v>87</v>
      </c>
      <c r="B29" s="44">
        <v>20</v>
      </c>
      <c r="C29" s="99" t="s">
        <v>157</v>
      </c>
      <c r="D29" s="45">
        <v>1</v>
      </c>
      <c r="E29" s="45" t="s">
        <v>157</v>
      </c>
      <c r="F29" s="45"/>
      <c r="G29" s="45" t="s">
        <v>157</v>
      </c>
      <c r="H29" s="45"/>
      <c r="I29" s="45" t="s">
        <v>157</v>
      </c>
      <c r="J29" s="45"/>
      <c r="K29" s="45" t="s">
        <v>157</v>
      </c>
      <c r="L29" s="45"/>
      <c r="M29" s="45" t="s">
        <v>157</v>
      </c>
      <c r="N29" s="45"/>
      <c r="O29" s="45" t="s">
        <v>157</v>
      </c>
      <c r="P29" s="88"/>
      <c r="Q29" s="28"/>
    </row>
    <row r="30" spans="1:17" ht="39.950000000000003" customHeight="1" x14ac:dyDescent="0.2">
      <c r="A30" s="30" t="s">
        <v>158</v>
      </c>
      <c r="B30" s="31">
        <v>10</v>
      </c>
      <c r="C30" s="100" t="s">
        <v>159</v>
      </c>
      <c r="D30" s="32">
        <v>1</v>
      </c>
      <c r="E30" s="32" t="s">
        <v>159</v>
      </c>
      <c r="F30" s="32"/>
      <c r="G30" s="32" t="s">
        <v>159</v>
      </c>
      <c r="H30" s="32"/>
      <c r="I30" s="32" t="s">
        <v>159</v>
      </c>
      <c r="J30" s="32"/>
      <c r="K30" s="32" t="s">
        <v>159</v>
      </c>
      <c r="L30" s="32"/>
      <c r="M30" s="32" t="s">
        <v>159</v>
      </c>
      <c r="N30" s="32"/>
      <c r="O30" s="32" t="s">
        <v>159</v>
      </c>
      <c r="P30" s="83"/>
      <c r="Q30" s="28"/>
    </row>
    <row r="31" spans="1:17" ht="39.950000000000003" customHeight="1" x14ac:dyDescent="0.2">
      <c r="A31" s="25" t="s">
        <v>160</v>
      </c>
      <c r="B31" s="26">
        <v>45</v>
      </c>
      <c r="C31" s="27" t="s">
        <v>161</v>
      </c>
      <c r="D31" s="27"/>
      <c r="E31" s="27" t="s">
        <v>161</v>
      </c>
      <c r="F31" s="27"/>
      <c r="G31" s="27" t="s">
        <v>161</v>
      </c>
      <c r="H31" s="27"/>
      <c r="I31" s="27" t="s">
        <v>161</v>
      </c>
      <c r="J31" s="27"/>
      <c r="K31" s="27" t="s">
        <v>161</v>
      </c>
      <c r="L31" s="27"/>
      <c r="M31" s="27" t="s">
        <v>161</v>
      </c>
      <c r="N31" s="27"/>
      <c r="O31" s="27" t="s">
        <v>161</v>
      </c>
      <c r="P31" s="82"/>
      <c r="Q31" s="28" t="s">
        <v>106</v>
      </c>
    </row>
    <row r="32" spans="1:17" ht="39.950000000000003" customHeight="1" x14ac:dyDescent="0.2">
      <c r="A32" s="30" t="s">
        <v>162</v>
      </c>
      <c r="B32" s="31">
        <v>5</v>
      </c>
      <c r="C32" s="32" t="s">
        <v>163</v>
      </c>
      <c r="D32" s="32"/>
      <c r="E32" s="32" t="s">
        <v>163</v>
      </c>
      <c r="F32" s="32"/>
      <c r="G32" s="32" t="s">
        <v>163</v>
      </c>
      <c r="H32" s="32"/>
      <c r="I32" s="32" t="s">
        <v>163</v>
      </c>
      <c r="J32" s="32"/>
      <c r="K32" s="32" t="s">
        <v>163</v>
      </c>
      <c r="L32" s="32"/>
      <c r="M32" s="32" t="s">
        <v>163</v>
      </c>
      <c r="N32" s="32"/>
      <c r="O32" s="32" t="s">
        <v>163</v>
      </c>
      <c r="P32" s="83"/>
      <c r="Q32" s="28" t="s">
        <v>106</v>
      </c>
    </row>
    <row r="33" spans="1:17" ht="84.95" customHeight="1" x14ac:dyDescent="0.2">
      <c r="A33" s="30" t="s">
        <v>164</v>
      </c>
      <c r="B33" s="31">
        <v>10</v>
      </c>
      <c r="C33" s="32" t="s">
        <v>147</v>
      </c>
      <c r="D33" s="32"/>
      <c r="E33" s="32" t="s">
        <v>147</v>
      </c>
      <c r="F33" s="32"/>
      <c r="G33" s="32" t="s">
        <v>147</v>
      </c>
      <c r="H33" s="32"/>
      <c r="I33" s="32" t="s">
        <v>147</v>
      </c>
      <c r="J33" s="32"/>
      <c r="K33" s="32" t="s">
        <v>147</v>
      </c>
      <c r="L33" s="32"/>
      <c r="M33" s="32" t="s">
        <v>147</v>
      </c>
      <c r="N33" s="32"/>
      <c r="O33" s="32" t="s">
        <v>147</v>
      </c>
      <c r="P33" s="83"/>
      <c r="Q33" s="28" t="s">
        <v>106</v>
      </c>
    </row>
    <row r="34" spans="1:17" ht="39.950000000000003" customHeight="1" x14ac:dyDescent="0.2">
      <c r="A34" s="30" t="s">
        <v>165</v>
      </c>
      <c r="B34" s="31">
        <v>15</v>
      </c>
      <c r="C34" s="32" t="s">
        <v>166</v>
      </c>
      <c r="D34" s="32">
        <v>1</v>
      </c>
      <c r="E34" s="32" t="s">
        <v>167</v>
      </c>
      <c r="F34" s="32"/>
      <c r="G34" s="32" t="s">
        <v>168</v>
      </c>
      <c r="H34" s="32"/>
      <c r="I34" s="32" t="s">
        <v>169</v>
      </c>
      <c r="J34" s="32"/>
      <c r="K34" s="41" t="s">
        <v>168</v>
      </c>
      <c r="L34" s="41"/>
      <c r="M34" s="41" t="s">
        <v>154</v>
      </c>
      <c r="N34" s="41"/>
      <c r="O34" s="41" t="s">
        <v>154</v>
      </c>
      <c r="P34" s="89"/>
      <c r="Q34" s="28" t="s">
        <v>106</v>
      </c>
    </row>
    <row r="35" spans="1:17" ht="39.950000000000003" customHeight="1" x14ac:dyDescent="0.2">
      <c r="A35" s="30" t="s">
        <v>170</v>
      </c>
      <c r="B35" s="31">
        <v>10</v>
      </c>
      <c r="C35" s="32" t="s">
        <v>171</v>
      </c>
      <c r="D35" s="32">
        <v>1</v>
      </c>
      <c r="E35" s="32" t="s">
        <v>171</v>
      </c>
      <c r="F35" s="32"/>
      <c r="G35" s="32" t="s">
        <v>171</v>
      </c>
      <c r="H35" s="32"/>
      <c r="I35" s="32" t="s">
        <v>171</v>
      </c>
      <c r="J35" s="32"/>
      <c r="K35" s="32" t="s">
        <v>171</v>
      </c>
      <c r="L35" s="32"/>
      <c r="M35" s="32" t="s">
        <v>171</v>
      </c>
      <c r="N35" s="32"/>
      <c r="O35" s="32" t="s">
        <v>171</v>
      </c>
      <c r="P35" s="83"/>
      <c r="Q35" s="28"/>
    </row>
    <row r="36" spans="1:17" ht="39.950000000000003" customHeight="1" x14ac:dyDescent="0.2">
      <c r="A36" s="46" t="s">
        <v>172</v>
      </c>
      <c r="B36" s="47">
        <v>5</v>
      </c>
      <c r="C36" s="48" t="s">
        <v>152</v>
      </c>
      <c r="D36" s="48"/>
      <c r="E36" s="48" t="s">
        <v>152</v>
      </c>
      <c r="F36" s="48"/>
      <c r="G36" s="48" t="s">
        <v>152</v>
      </c>
      <c r="H36" s="48"/>
      <c r="I36" s="48" t="s">
        <v>152</v>
      </c>
      <c r="J36" s="48"/>
      <c r="K36" s="48" t="s">
        <v>152</v>
      </c>
      <c r="L36" s="48"/>
      <c r="M36" s="48" t="s">
        <v>152</v>
      </c>
      <c r="N36" s="48"/>
      <c r="O36" s="48" t="s">
        <v>152</v>
      </c>
      <c r="P36" s="90"/>
      <c r="Q36" s="28"/>
    </row>
    <row r="37" spans="1:17" ht="39.950000000000003" customHeight="1" x14ac:dyDescent="0.2">
      <c r="A37" s="25" t="s">
        <v>173</v>
      </c>
      <c r="B37" s="26">
        <v>45</v>
      </c>
      <c r="C37" s="27" t="s">
        <v>174</v>
      </c>
      <c r="D37" s="27"/>
      <c r="E37" s="27" t="s">
        <v>161</v>
      </c>
      <c r="F37" s="27"/>
      <c r="G37" s="27" t="s">
        <v>161</v>
      </c>
      <c r="H37" s="27"/>
      <c r="I37" s="27" t="s">
        <v>161</v>
      </c>
      <c r="J37" s="27"/>
      <c r="K37" s="27" t="s">
        <v>161</v>
      </c>
      <c r="L37" s="27"/>
      <c r="M37" s="27" t="s">
        <v>161</v>
      </c>
      <c r="N37" s="27"/>
      <c r="O37" s="27" t="s">
        <v>161</v>
      </c>
      <c r="P37" s="82"/>
      <c r="Q37" s="28" t="s">
        <v>106</v>
      </c>
    </row>
    <row r="38" spans="1:17" ht="39.950000000000003" customHeight="1" x14ac:dyDescent="0.2">
      <c r="A38" s="30" t="s">
        <v>175</v>
      </c>
      <c r="B38" s="31">
        <v>15</v>
      </c>
      <c r="C38" s="32" t="s">
        <v>176</v>
      </c>
      <c r="D38" s="32">
        <v>1</v>
      </c>
      <c r="E38" s="32" t="s">
        <v>177</v>
      </c>
      <c r="F38" s="32"/>
      <c r="G38" s="32" t="s">
        <v>177</v>
      </c>
      <c r="H38" s="32"/>
      <c r="I38" s="32" t="s">
        <v>177</v>
      </c>
      <c r="J38" s="32"/>
      <c r="K38" s="32" t="s">
        <v>177</v>
      </c>
      <c r="L38" s="32"/>
      <c r="M38" s="32" t="s">
        <v>177</v>
      </c>
      <c r="N38" s="32"/>
      <c r="O38" s="32" t="s">
        <v>178</v>
      </c>
      <c r="P38" s="83"/>
      <c r="Q38" s="28" t="s">
        <v>106</v>
      </c>
    </row>
    <row r="39" spans="1:17" ht="39.950000000000003" customHeight="1" x14ac:dyDescent="0.2">
      <c r="A39" s="49" t="s">
        <v>88</v>
      </c>
      <c r="B39" s="50">
        <v>10</v>
      </c>
      <c r="C39" s="101" t="s">
        <v>179</v>
      </c>
      <c r="D39" s="51">
        <v>1</v>
      </c>
      <c r="E39" s="51" t="s">
        <v>179</v>
      </c>
      <c r="F39" s="51"/>
      <c r="G39" s="51" t="s">
        <v>179</v>
      </c>
      <c r="H39" s="51"/>
      <c r="I39" s="51" t="s">
        <v>179</v>
      </c>
      <c r="J39" s="51"/>
      <c r="K39" s="51" t="s">
        <v>179</v>
      </c>
      <c r="L39" s="51"/>
      <c r="M39" s="51" t="s">
        <v>179</v>
      </c>
      <c r="N39" s="51"/>
      <c r="O39" s="51" t="s">
        <v>179</v>
      </c>
      <c r="P39" s="91"/>
      <c r="Q39" s="28"/>
    </row>
    <row r="40" spans="1:17" ht="39.950000000000003" customHeight="1" x14ac:dyDescent="0.2">
      <c r="A40" s="30" t="s">
        <v>180</v>
      </c>
      <c r="B40" s="31">
        <v>10</v>
      </c>
      <c r="C40" s="32" t="s">
        <v>143</v>
      </c>
      <c r="D40" s="32">
        <v>1</v>
      </c>
      <c r="E40" s="32" t="s">
        <v>143</v>
      </c>
      <c r="F40" s="32"/>
      <c r="G40" s="32" t="s">
        <v>143</v>
      </c>
      <c r="H40" s="32"/>
      <c r="I40" s="32" t="s">
        <v>143</v>
      </c>
      <c r="J40" s="32"/>
      <c r="K40" s="32" t="s">
        <v>143</v>
      </c>
      <c r="L40" s="32"/>
      <c r="M40" s="32" t="s">
        <v>143</v>
      </c>
      <c r="N40" s="32"/>
      <c r="O40" s="32" t="s">
        <v>143</v>
      </c>
      <c r="P40" s="83"/>
      <c r="Q40" s="28" t="s">
        <v>106</v>
      </c>
    </row>
    <row r="41" spans="1:17" ht="39.950000000000003" customHeight="1" x14ac:dyDescent="0.2">
      <c r="A41" s="30" t="s">
        <v>181</v>
      </c>
      <c r="B41" s="31">
        <v>5</v>
      </c>
      <c r="C41" s="32" t="s">
        <v>182</v>
      </c>
      <c r="D41" s="32">
        <v>1</v>
      </c>
      <c r="E41" s="32" t="s">
        <v>182</v>
      </c>
      <c r="F41" s="32"/>
      <c r="G41" s="32" t="s">
        <v>182</v>
      </c>
      <c r="H41" s="32"/>
      <c r="I41" s="32" t="s">
        <v>182</v>
      </c>
      <c r="J41" s="32"/>
      <c r="K41" s="32" t="s">
        <v>182</v>
      </c>
      <c r="L41" s="32"/>
      <c r="M41" s="32" t="s">
        <v>182</v>
      </c>
      <c r="N41" s="32"/>
      <c r="O41" s="32" t="s">
        <v>182</v>
      </c>
      <c r="P41" s="83"/>
      <c r="Q41" s="28" t="s">
        <v>106</v>
      </c>
    </row>
    <row r="42" spans="1:17" ht="39.950000000000003" customHeight="1" x14ac:dyDescent="0.2">
      <c r="A42" s="30" t="s">
        <v>183</v>
      </c>
      <c r="B42" s="31">
        <v>5</v>
      </c>
      <c r="C42" s="32" t="s">
        <v>152</v>
      </c>
      <c r="D42" s="32"/>
      <c r="E42" s="32" t="s">
        <v>152</v>
      </c>
      <c r="F42" s="32"/>
      <c r="G42" s="32" t="s">
        <v>152</v>
      </c>
      <c r="H42" s="32"/>
      <c r="I42" s="32" t="s">
        <v>152</v>
      </c>
      <c r="J42" s="32"/>
      <c r="K42" s="32" t="s">
        <v>152</v>
      </c>
      <c r="L42" s="32"/>
      <c r="M42" s="32" t="s">
        <v>152</v>
      </c>
      <c r="N42" s="32"/>
      <c r="O42" s="32" t="s">
        <v>152</v>
      </c>
      <c r="P42" s="83"/>
      <c r="Q42" s="28"/>
    </row>
    <row r="43" spans="1:17" ht="39.950000000000003" customHeight="1" x14ac:dyDescent="0.2">
      <c r="A43" s="25" t="s">
        <v>184</v>
      </c>
      <c r="B43" s="26">
        <v>45</v>
      </c>
      <c r="C43" s="27" t="s">
        <v>185</v>
      </c>
      <c r="D43" s="27"/>
      <c r="E43" s="27" t="s">
        <v>186</v>
      </c>
      <c r="F43" s="27"/>
      <c r="G43" s="27" t="s">
        <v>186</v>
      </c>
      <c r="H43" s="27"/>
      <c r="I43" s="27" t="s">
        <v>186</v>
      </c>
      <c r="J43" s="27"/>
      <c r="K43" s="27" t="s">
        <v>186</v>
      </c>
      <c r="L43" s="27"/>
      <c r="M43" s="27" t="s">
        <v>186</v>
      </c>
      <c r="N43" s="27"/>
      <c r="O43" s="32" t="s">
        <v>187</v>
      </c>
      <c r="P43" s="83">
        <v>1</v>
      </c>
      <c r="Q43" s="28"/>
    </row>
    <row r="44" spans="1:17" ht="39.950000000000003" customHeight="1" x14ac:dyDescent="0.2">
      <c r="A44" s="47" t="s">
        <v>188</v>
      </c>
      <c r="B44" s="47">
        <v>5</v>
      </c>
      <c r="C44" s="47" t="s">
        <v>189</v>
      </c>
      <c r="D44" s="47"/>
      <c r="E44" s="47" t="s">
        <v>189</v>
      </c>
      <c r="F44" s="47"/>
      <c r="G44" s="47" t="s">
        <v>189</v>
      </c>
      <c r="H44" s="47"/>
      <c r="I44" s="47" t="s">
        <v>189</v>
      </c>
      <c r="J44" s="47"/>
      <c r="K44" s="47" t="s">
        <v>189</v>
      </c>
      <c r="L44" s="47"/>
      <c r="M44" s="47" t="s">
        <v>189</v>
      </c>
      <c r="N44" s="47"/>
      <c r="O44" s="47" t="s">
        <v>189</v>
      </c>
      <c r="P44" s="92"/>
      <c r="Q44" s="28"/>
    </row>
    <row r="45" spans="1:17" ht="39.950000000000003" customHeight="1" x14ac:dyDescent="0.2">
      <c r="A45" s="37" t="s">
        <v>190</v>
      </c>
      <c r="B45" s="37">
        <v>30</v>
      </c>
      <c r="C45" s="37" t="s">
        <v>129</v>
      </c>
      <c r="D45" s="37"/>
      <c r="E45" s="37" t="s">
        <v>130</v>
      </c>
      <c r="F45" s="37"/>
      <c r="G45" s="37" t="s">
        <v>131</v>
      </c>
      <c r="H45" s="37"/>
      <c r="I45" s="37" t="s">
        <v>132</v>
      </c>
      <c r="J45" s="37"/>
      <c r="K45" s="37" t="s">
        <v>133</v>
      </c>
      <c r="L45" s="37"/>
      <c r="M45" s="32" t="s">
        <v>134</v>
      </c>
      <c r="N45" s="32"/>
      <c r="O45" s="32" t="s">
        <v>120</v>
      </c>
      <c r="P45" s="83">
        <v>1</v>
      </c>
      <c r="Q45" s="28" t="s">
        <v>106</v>
      </c>
    </row>
    <row r="46" spans="1:17" ht="90" customHeight="1" x14ac:dyDescent="0.2">
      <c r="A46" s="52" t="s">
        <v>191</v>
      </c>
      <c r="B46" s="19">
        <v>10</v>
      </c>
      <c r="C46" s="41" t="s">
        <v>192</v>
      </c>
      <c r="D46" s="41">
        <v>1</v>
      </c>
      <c r="E46" s="41" t="s">
        <v>193</v>
      </c>
      <c r="F46" s="41"/>
      <c r="G46" s="41" t="s">
        <v>194</v>
      </c>
      <c r="H46" s="41"/>
      <c r="I46" s="41" t="s">
        <v>193</v>
      </c>
      <c r="J46" s="41"/>
      <c r="K46" s="41" t="s">
        <v>193</v>
      </c>
      <c r="L46" s="41"/>
      <c r="M46" s="41" t="s">
        <v>195</v>
      </c>
      <c r="N46" s="41"/>
      <c r="O46" s="41" t="s">
        <v>193</v>
      </c>
      <c r="P46" s="89"/>
      <c r="Q46" s="28"/>
    </row>
    <row r="47" spans="1:17" ht="39.950000000000003" customHeight="1" x14ac:dyDescent="0.2">
      <c r="A47" s="30" t="s">
        <v>196</v>
      </c>
      <c r="B47" s="31">
        <v>5</v>
      </c>
      <c r="C47" s="32"/>
      <c r="D47" s="32"/>
      <c r="E47" s="47" t="s">
        <v>152</v>
      </c>
      <c r="F47" s="47"/>
      <c r="G47" s="47" t="s">
        <v>152</v>
      </c>
      <c r="H47" s="47"/>
      <c r="I47" s="47" t="s">
        <v>152</v>
      </c>
      <c r="J47" s="47"/>
      <c r="K47" s="47" t="s">
        <v>152</v>
      </c>
      <c r="L47" s="47"/>
      <c r="M47" s="47" t="s">
        <v>152</v>
      </c>
      <c r="N47" s="47"/>
      <c r="O47" s="47" t="s">
        <v>152</v>
      </c>
      <c r="P47" s="92"/>
      <c r="Q47" s="28"/>
    </row>
    <row r="48" spans="1:17" ht="39.950000000000003" customHeight="1" x14ac:dyDescent="0.2">
      <c r="A48" s="44" t="s">
        <v>197</v>
      </c>
      <c r="B48" s="44">
        <v>20</v>
      </c>
      <c r="C48" s="44" t="s">
        <v>198</v>
      </c>
      <c r="D48" s="44">
        <v>1</v>
      </c>
      <c r="E48" s="44" t="s">
        <v>198</v>
      </c>
      <c r="F48" s="44"/>
      <c r="G48" s="44" t="s">
        <v>198</v>
      </c>
      <c r="H48" s="44"/>
      <c r="I48" s="44" t="s">
        <v>198</v>
      </c>
      <c r="J48" s="44"/>
      <c r="K48" s="44" t="s">
        <v>198</v>
      </c>
      <c r="L48" s="44"/>
      <c r="M48" s="44" t="s">
        <v>198</v>
      </c>
      <c r="N48" s="44"/>
      <c r="O48" s="44" t="s">
        <v>198</v>
      </c>
      <c r="P48" s="93"/>
      <c r="Q48" s="28"/>
    </row>
    <row r="49" spans="1:17" ht="39.950000000000003" customHeight="1" x14ac:dyDescent="0.2">
      <c r="A49" s="30" t="s">
        <v>199</v>
      </c>
      <c r="B49" s="31">
        <v>2</v>
      </c>
      <c r="C49" s="32" t="s">
        <v>189</v>
      </c>
      <c r="D49" s="32"/>
      <c r="E49" s="32" t="s">
        <v>189</v>
      </c>
      <c r="F49" s="32"/>
      <c r="G49" s="32" t="s">
        <v>189</v>
      </c>
      <c r="H49" s="32"/>
      <c r="I49" s="32" t="s">
        <v>189</v>
      </c>
      <c r="J49" s="32"/>
      <c r="K49" s="32" t="s">
        <v>189</v>
      </c>
      <c r="L49" s="32"/>
      <c r="M49" s="32" t="s">
        <v>189</v>
      </c>
      <c r="N49" s="32"/>
      <c r="O49" s="32" t="s">
        <v>189</v>
      </c>
      <c r="P49" s="83"/>
      <c r="Q49" s="28"/>
    </row>
    <row r="50" spans="1:17" ht="39.950000000000003" customHeight="1" x14ac:dyDescent="0.2">
      <c r="A50" s="44" t="s">
        <v>200</v>
      </c>
      <c r="B50" s="44">
        <v>3</v>
      </c>
      <c r="C50" s="44" t="s">
        <v>145</v>
      </c>
      <c r="D50" s="44">
        <v>1</v>
      </c>
      <c r="E50" s="44" t="s">
        <v>145</v>
      </c>
      <c r="F50" s="44"/>
      <c r="G50" s="44" t="s">
        <v>145</v>
      </c>
      <c r="H50" s="44"/>
      <c r="I50" s="44" t="s">
        <v>145</v>
      </c>
      <c r="J50" s="44"/>
      <c r="K50" s="44" t="s">
        <v>145</v>
      </c>
      <c r="L50" s="44"/>
      <c r="M50" s="44" t="s">
        <v>145</v>
      </c>
      <c r="N50" s="44"/>
      <c r="O50" s="44" t="s">
        <v>145</v>
      </c>
      <c r="P50" s="93"/>
      <c r="Q50" s="28"/>
    </row>
    <row r="51" spans="1:17" ht="39.950000000000003" customHeight="1" x14ac:dyDescent="0.2">
      <c r="A51" s="30" t="s">
        <v>201</v>
      </c>
      <c r="B51" s="31">
        <v>5</v>
      </c>
      <c r="C51" s="32" t="s">
        <v>202</v>
      </c>
      <c r="D51" s="32"/>
      <c r="E51" s="32" t="s">
        <v>202</v>
      </c>
      <c r="F51" s="32"/>
      <c r="G51" s="32" t="s">
        <v>202</v>
      </c>
      <c r="H51" s="32"/>
      <c r="I51" s="32" t="s">
        <v>202</v>
      </c>
      <c r="J51" s="32"/>
      <c r="K51" s="32" t="s">
        <v>202</v>
      </c>
      <c r="L51" s="32"/>
      <c r="M51" s="32" t="s">
        <v>202</v>
      </c>
      <c r="N51" s="32"/>
      <c r="O51" s="32" t="s">
        <v>202</v>
      </c>
      <c r="P51" s="83"/>
      <c r="Q51" s="28"/>
    </row>
    <row r="52" spans="1:17" s="39" customFormat="1" ht="30" customHeight="1" x14ac:dyDescent="0.2">
      <c r="A52" s="224" t="s">
        <v>203</v>
      </c>
      <c r="B52" s="224"/>
      <c r="C52" s="224"/>
      <c r="D52" s="224"/>
      <c r="E52" s="224"/>
      <c r="F52" s="224"/>
      <c r="G52" s="224"/>
      <c r="H52" s="224"/>
      <c r="I52" s="224"/>
      <c r="J52" s="224"/>
      <c r="K52" s="224"/>
      <c r="L52" s="224"/>
      <c r="M52" s="224"/>
      <c r="N52" s="224"/>
      <c r="O52" s="224"/>
      <c r="P52" s="86"/>
      <c r="Q52" s="38"/>
    </row>
    <row r="53" spans="1:17" s="39" customFormat="1" ht="30" customHeight="1" x14ac:dyDescent="0.2">
      <c r="A53" s="40"/>
      <c r="B53" s="24">
        <f>SUM(B54:B74)</f>
        <v>420</v>
      </c>
      <c r="C53" s="40"/>
      <c r="D53" s="40"/>
      <c r="E53" s="40"/>
      <c r="F53" s="40"/>
      <c r="G53" s="40"/>
      <c r="H53" s="40"/>
      <c r="I53" s="40"/>
      <c r="J53" s="40"/>
      <c r="K53" s="40"/>
      <c r="L53" s="40"/>
      <c r="M53" s="40"/>
      <c r="N53" s="40"/>
      <c r="O53" s="40"/>
      <c r="P53" s="86"/>
      <c r="Q53" s="38"/>
    </row>
    <row r="54" spans="1:17" ht="45" customHeight="1" x14ac:dyDescent="0.2">
      <c r="A54" s="25" t="s">
        <v>204</v>
      </c>
      <c r="B54" s="26">
        <v>45</v>
      </c>
      <c r="C54" s="27" t="s">
        <v>205</v>
      </c>
      <c r="D54" s="27"/>
      <c r="E54" s="27" t="s">
        <v>205</v>
      </c>
      <c r="F54" s="27"/>
      <c r="G54" s="27" t="s">
        <v>205</v>
      </c>
      <c r="H54" s="27"/>
      <c r="I54" s="27" t="s">
        <v>205</v>
      </c>
      <c r="J54" s="27"/>
      <c r="K54" s="27" t="s">
        <v>205</v>
      </c>
      <c r="L54" s="27"/>
      <c r="M54" s="27" t="s">
        <v>205</v>
      </c>
      <c r="N54" s="27"/>
      <c r="O54" s="27" t="s">
        <v>205</v>
      </c>
      <c r="P54" s="82"/>
      <c r="Q54" s="28"/>
    </row>
    <row r="55" spans="1:17" ht="45" customHeight="1" x14ac:dyDescent="0.2">
      <c r="A55" s="30" t="s">
        <v>206</v>
      </c>
      <c r="B55" s="31">
        <v>5</v>
      </c>
      <c r="C55" s="32" t="s">
        <v>163</v>
      </c>
      <c r="D55" s="32"/>
      <c r="E55" s="32" t="s">
        <v>163</v>
      </c>
      <c r="F55" s="32"/>
      <c r="G55" s="32" t="s">
        <v>163</v>
      </c>
      <c r="H55" s="32"/>
      <c r="I55" s="32" t="s">
        <v>163</v>
      </c>
      <c r="J55" s="32"/>
      <c r="K55" s="32" t="s">
        <v>163</v>
      </c>
      <c r="L55" s="32"/>
      <c r="M55" s="32" t="s">
        <v>163</v>
      </c>
      <c r="N55" s="32"/>
      <c r="O55" s="32" t="s">
        <v>163</v>
      </c>
      <c r="P55" s="83"/>
      <c r="Q55" s="28"/>
    </row>
    <row r="56" spans="1:17" ht="90" customHeight="1" x14ac:dyDescent="0.2">
      <c r="A56" s="53" t="s">
        <v>207</v>
      </c>
      <c r="B56" s="31">
        <v>10</v>
      </c>
      <c r="C56" s="32" t="s">
        <v>147</v>
      </c>
      <c r="D56" s="32">
        <v>1</v>
      </c>
      <c r="E56" s="32" t="s">
        <v>147</v>
      </c>
      <c r="F56" s="32"/>
      <c r="G56" s="32" t="s">
        <v>147</v>
      </c>
      <c r="H56" s="32"/>
      <c r="I56" s="32" t="s">
        <v>147</v>
      </c>
      <c r="J56" s="32"/>
      <c r="K56" s="32" t="s">
        <v>147</v>
      </c>
      <c r="L56" s="32"/>
      <c r="M56" s="32" t="s">
        <v>147</v>
      </c>
      <c r="N56" s="32"/>
      <c r="O56" s="32" t="s">
        <v>208</v>
      </c>
      <c r="P56" s="83"/>
      <c r="Q56" s="28"/>
    </row>
    <row r="57" spans="1:17" ht="39.950000000000003" customHeight="1" x14ac:dyDescent="0.2">
      <c r="A57" s="54" t="s">
        <v>209</v>
      </c>
      <c r="B57" s="26">
        <v>30</v>
      </c>
      <c r="C57" s="27" t="s">
        <v>105</v>
      </c>
      <c r="D57" s="27"/>
      <c r="E57" s="27" t="s">
        <v>105</v>
      </c>
      <c r="F57" s="27"/>
      <c r="G57" s="27" t="s">
        <v>105</v>
      </c>
      <c r="H57" s="27"/>
      <c r="I57" s="27" t="s">
        <v>105</v>
      </c>
      <c r="J57" s="27"/>
      <c r="K57" s="27" t="s">
        <v>105</v>
      </c>
      <c r="L57" s="27"/>
      <c r="M57" s="27" t="s">
        <v>105</v>
      </c>
      <c r="N57" s="27"/>
      <c r="O57" s="27" t="s">
        <v>105</v>
      </c>
      <c r="P57" s="82"/>
      <c r="Q57" s="28"/>
    </row>
    <row r="58" spans="1:17" ht="39.950000000000003" customHeight="1" x14ac:dyDescent="0.2">
      <c r="A58" s="53" t="s">
        <v>210</v>
      </c>
      <c r="B58" s="31">
        <v>10</v>
      </c>
      <c r="C58" s="32" t="s">
        <v>171</v>
      </c>
      <c r="D58" s="32">
        <v>1</v>
      </c>
      <c r="E58" s="32" t="s">
        <v>171</v>
      </c>
      <c r="F58" s="32"/>
      <c r="G58" s="32" t="s">
        <v>171</v>
      </c>
      <c r="H58" s="32"/>
      <c r="I58" s="32" t="s">
        <v>171</v>
      </c>
      <c r="J58" s="32"/>
      <c r="K58" s="32" t="s">
        <v>171</v>
      </c>
      <c r="L58" s="32"/>
      <c r="M58" s="32" t="s">
        <v>171</v>
      </c>
      <c r="N58" s="32"/>
      <c r="O58" s="32" t="s">
        <v>171</v>
      </c>
      <c r="P58" s="83"/>
      <c r="Q58" s="28"/>
    </row>
    <row r="59" spans="1:17" ht="39.950000000000003" customHeight="1" x14ac:dyDescent="0.2">
      <c r="A59" s="54" t="s">
        <v>211</v>
      </c>
      <c r="B59" s="26">
        <v>45</v>
      </c>
      <c r="C59" s="27" t="s">
        <v>186</v>
      </c>
      <c r="D59" s="27"/>
      <c r="E59" s="27" t="s">
        <v>186</v>
      </c>
      <c r="F59" s="27"/>
      <c r="G59" s="27" t="s">
        <v>186</v>
      </c>
      <c r="H59" s="27"/>
      <c r="I59" s="27" t="s">
        <v>186</v>
      </c>
      <c r="J59" s="27"/>
      <c r="K59" s="27" t="s">
        <v>186</v>
      </c>
      <c r="L59" s="27"/>
      <c r="M59" s="27" t="s">
        <v>186</v>
      </c>
      <c r="N59" s="27"/>
      <c r="O59" s="27" t="s">
        <v>186</v>
      </c>
      <c r="P59" s="82"/>
      <c r="Q59" s="28"/>
    </row>
    <row r="60" spans="1:17" ht="39.950000000000003" customHeight="1" x14ac:dyDescent="0.2">
      <c r="A60" s="53" t="s">
        <v>212</v>
      </c>
      <c r="B60" s="31">
        <v>15</v>
      </c>
      <c r="C60" s="32" t="s">
        <v>14</v>
      </c>
      <c r="D60" s="32">
        <v>1</v>
      </c>
      <c r="E60" s="32" t="s">
        <v>14</v>
      </c>
      <c r="F60" s="32"/>
      <c r="G60" s="32" t="s">
        <v>14</v>
      </c>
      <c r="H60" s="32"/>
      <c r="I60" s="32" t="s">
        <v>14</v>
      </c>
      <c r="J60" s="32"/>
      <c r="K60" s="32" t="s">
        <v>14</v>
      </c>
      <c r="L60" s="32"/>
      <c r="M60" s="41" t="s">
        <v>154</v>
      </c>
      <c r="N60" s="41"/>
      <c r="O60" s="41" t="s">
        <v>154</v>
      </c>
      <c r="P60" s="89"/>
      <c r="Q60" s="28"/>
    </row>
    <row r="61" spans="1:17" ht="39.950000000000003" customHeight="1" x14ac:dyDescent="0.2">
      <c r="A61" s="53" t="s">
        <v>213</v>
      </c>
      <c r="B61" s="31">
        <v>30</v>
      </c>
      <c r="C61" s="32" t="s">
        <v>122</v>
      </c>
      <c r="D61" s="32">
        <v>1</v>
      </c>
      <c r="E61" s="32" t="s">
        <v>123</v>
      </c>
      <c r="F61" s="32"/>
      <c r="G61" s="32" t="s">
        <v>122</v>
      </c>
      <c r="H61" s="32"/>
      <c r="I61" s="32" t="s">
        <v>123</v>
      </c>
      <c r="J61" s="32"/>
      <c r="K61" s="32" t="s">
        <v>122</v>
      </c>
      <c r="L61" s="32"/>
      <c r="M61" s="32" t="s">
        <v>123</v>
      </c>
      <c r="N61" s="32"/>
      <c r="O61" s="32" t="s">
        <v>119</v>
      </c>
      <c r="P61" s="83"/>
      <c r="Q61" s="28"/>
    </row>
    <row r="62" spans="1:17" ht="39.950000000000003" customHeight="1" x14ac:dyDescent="0.2">
      <c r="A62" s="54" t="s">
        <v>214</v>
      </c>
      <c r="B62" s="26">
        <v>20</v>
      </c>
      <c r="C62" s="27" t="s">
        <v>215</v>
      </c>
      <c r="D62" s="27"/>
      <c r="E62" s="27" t="s">
        <v>215</v>
      </c>
      <c r="F62" s="27"/>
      <c r="G62" s="27" t="s">
        <v>215</v>
      </c>
      <c r="H62" s="27"/>
      <c r="I62" s="27" t="s">
        <v>215</v>
      </c>
      <c r="J62" s="27"/>
      <c r="K62" s="27" t="s">
        <v>215</v>
      </c>
      <c r="L62" s="27"/>
      <c r="M62" s="32" t="s">
        <v>216</v>
      </c>
      <c r="N62" s="32"/>
      <c r="O62" s="32" t="s">
        <v>216</v>
      </c>
      <c r="P62" s="83"/>
      <c r="Q62" s="28"/>
    </row>
    <row r="63" spans="1:17" ht="50.1" customHeight="1" x14ac:dyDescent="0.2">
      <c r="A63" s="30" t="s">
        <v>217</v>
      </c>
      <c r="B63" s="31">
        <v>15</v>
      </c>
      <c r="C63" s="32" t="s">
        <v>218</v>
      </c>
      <c r="D63" s="32">
        <v>1</v>
      </c>
      <c r="E63" s="32" t="s">
        <v>219</v>
      </c>
      <c r="F63" s="32"/>
      <c r="G63" s="32" t="s">
        <v>218</v>
      </c>
      <c r="H63" s="32"/>
      <c r="I63" s="228" t="s">
        <v>220</v>
      </c>
      <c r="J63" s="96"/>
      <c r="K63" s="32" t="s">
        <v>221</v>
      </c>
      <c r="L63" s="32"/>
      <c r="M63" s="32" t="s">
        <v>219</v>
      </c>
      <c r="N63" s="32"/>
      <c r="O63" s="228" t="s">
        <v>222</v>
      </c>
      <c r="P63" s="94"/>
      <c r="Q63" s="28"/>
    </row>
    <row r="64" spans="1:17" ht="39.950000000000003" customHeight="1" x14ac:dyDescent="0.2">
      <c r="A64" s="30" t="s">
        <v>223</v>
      </c>
      <c r="B64" s="31">
        <v>30</v>
      </c>
      <c r="C64" s="32" t="s">
        <v>116</v>
      </c>
      <c r="D64" s="32"/>
      <c r="E64" s="32" t="s">
        <v>116</v>
      </c>
      <c r="F64" s="32"/>
      <c r="G64" s="32" t="s">
        <v>224</v>
      </c>
      <c r="H64" s="32">
        <v>1</v>
      </c>
      <c r="I64" s="228"/>
      <c r="J64" s="96"/>
      <c r="K64" s="32" t="s">
        <v>150</v>
      </c>
      <c r="L64" s="32"/>
      <c r="M64" s="32" t="s">
        <v>225</v>
      </c>
      <c r="N64" s="32"/>
      <c r="O64" s="228"/>
      <c r="P64" s="94"/>
      <c r="Q64" s="28"/>
    </row>
    <row r="65" spans="1:18" ht="39.950000000000003" customHeight="1" x14ac:dyDescent="0.2">
      <c r="A65" s="25" t="s">
        <v>226</v>
      </c>
      <c r="B65" s="26">
        <v>15</v>
      </c>
      <c r="C65" s="27" t="s">
        <v>111</v>
      </c>
      <c r="D65" s="27"/>
      <c r="E65" s="27" t="s">
        <v>111</v>
      </c>
      <c r="F65" s="27"/>
      <c r="G65" s="27" t="s">
        <v>111</v>
      </c>
      <c r="H65" s="27"/>
      <c r="I65" s="53" t="s">
        <v>227</v>
      </c>
      <c r="J65" s="53"/>
      <c r="K65" s="27" t="s">
        <v>111</v>
      </c>
      <c r="L65" s="27"/>
      <c r="M65" s="27" t="s">
        <v>111</v>
      </c>
      <c r="N65" s="27"/>
      <c r="O65" s="27" t="s">
        <v>111</v>
      </c>
      <c r="P65" s="82"/>
      <c r="Q65" s="28"/>
    </row>
    <row r="66" spans="1:18" ht="39.950000000000003" customHeight="1" x14ac:dyDescent="0.2">
      <c r="A66" s="44" t="s">
        <v>228</v>
      </c>
      <c r="B66" s="44">
        <v>15</v>
      </c>
      <c r="C66" s="102" t="s">
        <v>229</v>
      </c>
      <c r="D66" s="44">
        <v>1</v>
      </c>
      <c r="E66" s="44" t="s">
        <v>229</v>
      </c>
      <c r="F66" s="44"/>
      <c r="G66" s="44" t="s">
        <v>229</v>
      </c>
      <c r="H66" s="44"/>
      <c r="I66" s="44" t="s">
        <v>229</v>
      </c>
      <c r="J66" s="44"/>
      <c r="K66" s="44" t="s">
        <v>229</v>
      </c>
      <c r="L66" s="44"/>
      <c r="M66" s="44" t="s">
        <v>229</v>
      </c>
      <c r="N66" s="44"/>
      <c r="O66" s="44" t="s">
        <v>229</v>
      </c>
      <c r="P66" s="93"/>
      <c r="Q66" s="28"/>
    </row>
    <row r="67" spans="1:18" ht="39.950000000000003" customHeight="1" x14ac:dyDescent="0.2">
      <c r="A67" s="48" t="s">
        <v>230</v>
      </c>
      <c r="B67" s="48">
        <v>5</v>
      </c>
      <c r="C67" s="48" t="s">
        <v>189</v>
      </c>
      <c r="D67" s="48"/>
      <c r="E67" s="48" t="s">
        <v>189</v>
      </c>
      <c r="F67" s="48"/>
      <c r="G67" s="48" t="s">
        <v>189</v>
      </c>
      <c r="H67" s="48"/>
      <c r="I67" s="48" t="s">
        <v>189</v>
      </c>
      <c r="J67" s="48"/>
      <c r="K67" s="48" t="s">
        <v>189</v>
      </c>
      <c r="L67" s="48"/>
      <c r="M67" s="48" t="s">
        <v>189</v>
      </c>
      <c r="N67" s="48"/>
      <c r="O67" s="48" t="s">
        <v>189</v>
      </c>
      <c r="P67" s="90"/>
      <c r="Q67" s="28"/>
    </row>
    <row r="68" spans="1:18" ht="65.099999999999994" customHeight="1" x14ac:dyDescent="0.2">
      <c r="A68" s="52" t="s">
        <v>231</v>
      </c>
      <c r="B68" s="19">
        <v>10</v>
      </c>
      <c r="C68" s="41" t="s">
        <v>192</v>
      </c>
      <c r="D68" s="41">
        <v>1</v>
      </c>
      <c r="E68" s="41" t="s">
        <v>192</v>
      </c>
      <c r="F68" s="41"/>
      <c r="G68" s="41" t="s">
        <v>192</v>
      </c>
      <c r="H68" s="41"/>
      <c r="I68" s="41" t="s">
        <v>192</v>
      </c>
      <c r="J68" s="41"/>
      <c r="K68" s="41" t="s">
        <v>192</v>
      </c>
      <c r="L68" s="41"/>
      <c r="M68" s="41" t="s">
        <v>192</v>
      </c>
      <c r="N68" s="41"/>
      <c r="O68" s="41" t="s">
        <v>192</v>
      </c>
      <c r="P68" s="89"/>
      <c r="Q68" s="28"/>
    </row>
    <row r="69" spans="1:18" ht="39.950000000000003" customHeight="1" x14ac:dyDescent="0.2">
      <c r="A69" s="54" t="s">
        <v>232</v>
      </c>
      <c r="B69" s="26">
        <v>45</v>
      </c>
      <c r="C69" s="27" t="s">
        <v>108</v>
      </c>
      <c r="D69" s="27"/>
      <c r="E69" s="27" t="s">
        <v>108</v>
      </c>
      <c r="F69" s="27"/>
      <c r="G69" s="27" t="s">
        <v>108</v>
      </c>
      <c r="H69" s="27"/>
      <c r="I69" s="27" t="s">
        <v>108</v>
      </c>
      <c r="J69" s="27"/>
      <c r="K69" s="27" t="s">
        <v>108</v>
      </c>
      <c r="L69" s="27"/>
      <c r="M69" s="27" t="s">
        <v>108</v>
      </c>
      <c r="N69" s="27"/>
      <c r="O69" s="27" t="s">
        <v>108</v>
      </c>
      <c r="P69" s="82"/>
      <c r="Q69" s="28"/>
    </row>
    <row r="70" spans="1:18" ht="39.950000000000003" customHeight="1" x14ac:dyDescent="0.2">
      <c r="A70" s="48" t="s">
        <v>233</v>
      </c>
      <c r="B70" s="48">
        <v>5</v>
      </c>
      <c r="C70" s="48" t="s">
        <v>189</v>
      </c>
      <c r="D70" s="48"/>
      <c r="E70" s="48" t="s">
        <v>189</v>
      </c>
      <c r="F70" s="48"/>
      <c r="G70" s="48" t="s">
        <v>189</v>
      </c>
      <c r="H70" s="48"/>
      <c r="I70" s="48" t="s">
        <v>189</v>
      </c>
      <c r="J70" s="48"/>
      <c r="K70" s="48" t="s">
        <v>189</v>
      </c>
      <c r="L70" s="48"/>
      <c r="M70" s="48" t="s">
        <v>189</v>
      </c>
      <c r="N70" s="48"/>
      <c r="O70" s="48" t="s">
        <v>189</v>
      </c>
      <c r="P70" s="90"/>
      <c r="Q70" s="28"/>
    </row>
    <row r="71" spans="1:18" ht="39.950000000000003" customHeight="1" x14ac:dyDescent="0.2">
      <c r="A71" s="53" t="s">
        <v>234</v>
      </c>
      <c r="B71" s="31">
        <v>10</v>
      </c>
      <c r="C71" s="32" t="s">
        <v>143</v>
      </c>
      <c r="D71" s="32">
        <v>1</v>
      </c>
      <c r="E71" s="32" t="s">
        <v>143</v>
      </c>
      <c r="F71" s="32"/>
      <c r="G71" s="32" t="s">
        <v>143</v>
      </c>
      <c r="H71" s="32"/>
      <c r="I71" s="32" t="s">
        <v>143</v>
      </c>
      <c r="J71" s="32"/>
      <c r="K71" s="32" t="s">
        <v>143</v>
      </c>
      <c r="L71" s="32"/>
      <c r="M71" s="32" t="s">
        <v>143</v>
      </c>
      <c r="N71" s="32"/>
      <c r="O71" s="32" t="s">
        <v>143</v>
      </c>
      <c r="P71" s="83"/>
      <c r="Q71" s="28"/>
    </row>
    <row r="72" spans="1:18" ht="39.950000000000003" customHeight="1" x14ac:dyDescent="0.2">
      <c r="A72" s="44" t="s">
        <v>235</v>
      </c>
      <c r="B72" s="44">
        <v>30</v>
      </c>
      <c r="C72" s="102" t="s">
        <v>236</v>
      </c>
      <c r="D72" s="44">
        <v>1</v>
      </c>
      <c r="E72" s="44" t="s">
        <v>236</v>
      </c>
      <c r="F72" s="44"/>
      <c r="G72" s="44" t="s">
        <v>236</v>
      </c>
      <c r="H72" s="44"/>
      <c r="I72" s="44" t="s">
        <v>236</v>
      </c>
      <c r="J72" s="44"/>
      <c r="K72" s="44" t="s">
        <v>236</v>
      </c>
      <c r="L72" s="44"/>
      <c r="M72" s="44" t="s">
        <v>236</v>
      </c>
      <c r="N72" s="44"/>
      <c r="O72" s="44" t="s">
        <v>236</v>
      </c>
      <c r="P72" s="93"/>
      <c r="Q72" s="28"/>
    </row>
    <row r="73" spans="1:18" ht="39.950000000000003" customHeight="1" x14ac:dyDescent="0.2">
      <c r="A73" s="44" t="s">
        <v>237</v>
      </c>
      <c r="B73" s="44">
        <v>20</v>
      </c>
      <c r="C73" s="102" t="s">
        <v>238</v>
      </c>
      <c r="D73" s="44">
        <v>1</v>
      </c>
      <c r="E73" s="44" t="s">
        <v>238</v>
      </c>
      <c r="F73" s="44"/>
      <c r="G73" s="44" t="s">
        <v>238</v>
      </c>
      <c r="H73" s="44"/>
      <c r="I73" s="44" t="s">
        <v>238</v>
      </c>
      <c r="J73" s="44"/>
      <c r="K73" s="44" t="s">
        <v>238</v>
      </c>
      <c r="L73" s="44"/>
      <c r="M73" s="44" t="s">
        <v>238</v>
      </c>
      <c r="N73" s="44"/>
      <c r="O73" s="44" t="s">
        <v>238</v>
      </c>
      <c r="P73" s="93"/>
      <c r="Q73" s="28"/>
    </row>
    <row r="74" spans="1:18" ht="39.950000000000003" customHeight="1" x14ac:dyDescent="0.2">
      <c r="A74" s="48" t="s">
        <v>239</v>
      </c>
      <c r="B74" s="48">
        <v>10</v>
      </c>
      <c r="C74" s="48" t="s">
        <v>202</v>
      </c>
      <c r="D74" s="48"/>
      <c r="E74" s="48" t="s">
        <v>202</v>
      </c>
      <c r="F74" s="48"/>
      <c r="G74" s="48" t="s">
        <v>202</v>
      </c>
      <c r="H74" s="48"/>
      <c r="I74" s="48" t="s">
        <v>202</v>
      </c>
      <c r="J74" s="48"/>
      <c r="K74" s="48" t="s">
        <v>202</v>
      </c>
      <c r="L74" s="48"/>
      <c r="M74" s="48" t="s">
        <v>202</v>
      </c>
      <c r="N74" s="48"/>
      <c r="O74" s="48" t="s">
        <v>202</v>
      </c>
      <c r="P74" s="90"/>
      <c r="Q74" s="28"/>
    </row>
    <row r="75" spans="1:18" s="39" customFormat="1" ht="30" customHeight="1" x14ac:dyDescent="0.2">
      <c r="A75" s="224" t="s">
        <v>240</v>
      </c>
      <c r="B75" s="224"/>
      <c r="C75" s="224"/>
      <c r="D75" s="224"/>
      <c r="E75" s="224"/>
      <c r="F75" s="224"/>
      <c r="G75" s="224"/>
      <c r="H75" s="224"/>
      <c r="I75" s="224"/>
      <c r="J75" s="224"/>
      <c r="K75" s="224"/>
      <c r="L75" s="224"/>
      <c r="M75" s="224"/>
      <c r="N75" s="224"/>
      <c r="O75" s="224"/>
      <c r="P75" s="86"/>
      <c r="Q75" s="38"/>
    </row>
    <row r="76" spans="1:18" s="39" customFormat="1" ht="30" customHeight="1" x14ac:dyDescent="0.2">
      <c r="A76" s="40"/>
      <c r="B76" s="24">
        <f>SUM(B77:B87)</f>
        <v>285</v>
      </c>
      <c r="C76" s="40"/>
      <c r="D76" s="40"/>
      <c r="E76" s="40"/>
      <c r="F76" s="40"/>
      <c r="G76" s="40"/>
      <c r="H76" s="40"/>
      <c r="I76" s="40"/>
      <c r="J76" s="40"/>
      <c r="K76" s="40"/>
      <c r="L76" s="40"/>
      <c r="M76" s="40"/>
      <c r="N76" s="40"/>
      <c r="O76" s="40"/>
      <c r="P76" s="86"/>
      <c r="Q76" s="38"/>
    </row>
    <row r="77" spans="1:18" ht="39.950000000000003" customHeight="1" x14ac:dyDescent="0.2">
      <c r="A77" s="53" t="s">
        <v>241</v>
      </c>
      <c r="B77" s="44">
        <v>40</v>
      </c>
      <c r="C77" s="44" t="s">
        <v>242</v>
      </c>
      <c r="D77" s="44"/>
      <c r="E77" s="44" t="s">
        <v>242</v>
      </c>
      <c r="F77" s="44"/>
      <c r="G77" s="44" t="s">
        <v>242</v>
      </c>
      <c r="H77" s="44"/>
      <c r="I77" s="44" t="s">
        <v>242</v>
      </c>
      <c r="J77" s="44"/>
      <c r="K77" s="44" t="s">
        <v>242</v>
      </c>
      <c r="L77" s="44"/>
      <c r="M77" s="44" t="s">
        <v>242</v>
      </c>
      <c r="N77" s="44"/>
      <c r="O77" s="44" t="s">
        <v>242</v>
      </c>
      <c r="P77" s="93"/>
      <c r="Q77" s="28"/>
    </row>
    <row r="78" spans="1:18" s="55" customFormat="1" ht="39.950000000000003" customHeight="1" x14ac:dyDescent="0.25">
      <c r="A78" s="48" t="s">
        <v>243</v>
      </c>
      <c r="B78" s="48">
        <v>2</v>
      </c>
      <c r="C78" s="48" t="s">
        <v>189</v>
      </c>
      <c r="D78" s="48"/>
      <c r="E78" s="48" t="s">
        <v>189</v>
      </c>
      <c r="F78" s="48"/>
      <c r="G78" s="48" t="s">
        <v>189</v>
      </c>
      <c r="H78" s="48"/>
      <c r="I78" s="48" t="s">
        <v>189</v>
      </c>
      <c r="J78" s="48"/>
      <c r="K78" s="48" t="s">
        <v>189</v>
      </c>
      <c r="L78" s="48"/>
      <c r="M78" s="48" t="s">
        <v>189</v>
      </c>
      <c r="N78" s="48"/>
      <c r="O78" s="48" t="s">
        <v>189</v>
      </c>
      <c r="P78" s="90"/>
      <c r="Q78" s="28"/>
      <c r="R78" s="10"/>
    </row>
    <row r="79" spans="1:18" ht="39.950000000000003" customHeight="1" x14ac:dyDescent="0.2">
      <c r="A79" s="53" t="s">
        <v>244</v>
      </c>
      <c r="B79" s="31">
        <v>3</v>
      </c>
      <c r="C79" s="32" t="s">
        <v>145</v>
      </c>
      <c r="D79" s="32">
        <v>1</v>
      </c>
      <c r="E79" s="32" t="s">
        <v>145</v>
      </c>
      <c r="F79" s="32"/>
      <c r="G79" s="32" t="s">
        <v>145</v>
      </c>
      <c r="H79" s="32"/>
      <c r="I79" s="32" t="s">
        <v>145</v>
      </c>
      <c r="J79" s="32"/>
      <c r="K79" s="32" t="s">
        <v>145</v>
      </c>
      <c r="L79" s="32"/>
      <c r="M79" s="32" t="s">
        <v>145</v>
      </c>
      <c r="N79" s="32"/>
      <c r="O79" s="32" t="s">
        <v>145</v>
      </c>
      <c r="P79" s="83"/>
      <c r="Q79" s="28"/>
    </row>
    <row r="80" spans="1:18" ht="39.950000000000003" customHeight="1" x14ac:dyDescent="0.2">
      <c r="A80" s="56" t="s">
        <v>245</v>
      </c>
      <c r="B80" s="44">
        <v>20</v>
      </c>
      <c r="C80" s="102" t="s">
        <v>246</v>
      </c>
      <c r="D80" s="44">
        <v>1</v>
      </c>
      <c r="E80" s="44" t="s">
        <v>246</v>
      </c>
      <c r="F80" s="44"/>
      <c r="G80" s="44" t="s">
        <v>246</v>
      </c>
      <c r="H80" s="44"/>
      <c r="I80" s="44" t="s">
        <v>246</v>
      </c>
      <c r="J80" s="44"/>
      <c r="K80" s="44" t="s">
        <v>246</v>
      </c>
      <c r="L80" s="44"/>
      <c r="M80" s="44" t="s">
        <v>246</v>
      </c>
      <c r="N80" s="44"/>
      <c r="O80" s="44" t="s">
        <v>246</v>
      </c>
      <c r="P80" s="93"/>
      <c r="Q80" s="28"/>
    </row>
    <row r="81" spans="1:17" ht="39.950000000000003" customHeight="1" x14ac:dyDescent="0.2">
      <c r="A81" s="57" t="s">
        <v>247</v>
      </c>
      <c r="B81" s="58">
        <v>45</v>
      </c>
      <c r="C81" s="27" t="s">
        <v>108</v>
      </c>
      <c r="D81" s="27"/>
      <c r="E81" s="27" t="s">
        <v>108</v>
      </c>
      <c r="F81" s="27"/>
      <c r="G81" s="27" t="s">
        <v>108</v>
      </c>
      <c r="H81" s="27"/>
      <c r="I81" s="27" t="s">
        <v>108</v>
      </c>
      <c r="J81" s="27"/>
      <c r="K81" s="27" t="s">
        <v>108</v>
      </c>
      <c r="L81" s="27"/>
      <c r="M81" s="32" t="s">
        <v>248</v>
      </c>
      <c r="N81" s="32">
        <v>1</v>
      </c>
      <c r="O81" s="32" t="s">
        <v>166</v>
      </c>
      <c r="P81" s="83">
        <v>1</v>
      </c>
      <c r="Q81" s="28"/>
    </row>
    <row r="82" spans="1:17" ht="39.950000000000003" customHeight="1" x14ac:dyDescent="0.2">
      <c r="A82" s="57" t="s">
        <v>249</v>
      </c>
      <c r="B82" s="58">
        <v>15</v>
      </c>
      <c r="C82" s="27" t="s">
        <v>111</v>
      </c>
      <c r="D82" s="27"/>
      <c r="E82" s="27" t="s">
        <v>111</v>
      </c>
      <c r="F82" s="27"/>
      <c r="G82" s="27" t="s">
        <v>111</v>
      </c>
      <c r="H82" s="27"/>
      <c r="I82" s="27" t="s">
        <v>111</v>
      </c>
      <c r="J82" s="27"/>
      <c r="K82" s="27" t="s">
        <v>111</v>
      </c>
      <c r="L82" s="27"/>
      <c r="M82" s="59" t="s">
        <v>250</v>
      </c>
      <c r="N82" s="59">
        <v>1</v>
      </c>
      <c r="O82" s="225" t="s">
        <v>251</v>
      </c>
      <c r="P82" s="87"/>
      <c r="Q82" s="28"/>
    </row>
    <row r="83" spans="1:17" ht="39.950000000000003" customHeight="1" x14ac:dyDescent="0.2">
      <c r="A83" s="37" t="s">
        <v>252</v>
      </c>
      <c r="B83" s="37">
        <v>30</v>
      </c>
      <c r="C83" s="37" t="s">
        <v>130</v>
      </c>
      <c r="D83" s="37"/>
      <c r="E83" s="37" t="s">
        <v>131</v>
      </c>
      <c r="F83" s="37"/>
      <c r="G83" s="37" t="s">
        <v>132</v>
      </c>
      <c r="H83" s="37"/>
      <c r="I83" s="37" t="s">
        <v>133</v>
      </c>
      <c r="J83" s="37"/>
      <c r="K83" s="37" t="s">
        <v>134</v>
      </c>
      <c r="L83" s="37"/>
      <c r="M83" s="37" t="s">
        <v>129</v>
      </c>
      <c r="N83" s="37"/>
      <c r="O83" s="225"/>
      <c r="P83" s="87"/>
      <c r="Q83" s="28"/>
    </row>
    <row r="84" spans="1:17" ht="90" customHeight="1" x14ac:dyDescent="0.2">
      <c r="A84" s="60" t="s">
        <v>253</v>
      </c>
      <c r="B84" s="61">
        <v>10</v>
      </c>
      <c r="C84" s="41" t="s">
        <v>192</v>
      </c>
      <c r="D84" s="41">
        <v>1</v>
      </c>
      <c r="E84" s="41" t="s">
        <v>192</v>
      </c>
      <c r="F84" s="41"/>
      <c r="G84" s="41" t="s">
        <v>192</v>
      </c>
      <c r="H84" s="41"/>
      <c r="I84" s="41" t="s">
        <v>192</v>
      </c>
      <c r="J84" s="41"/>
      <c r="K84" s="41" t="s">
        <v>192</v>
      </c>
      <c r="L84" s="41"/>
      <c r="M84" s="41" t="s">
        <v>192</v>
      </c>
      <c r="N84" s="41"/>
      <c r="O84" s="41" t="s">
        <v>192</v>
      </c>
      <c r="P84" s="89"/>
      <c r="Q84" s="28"/>
    </row>
    <row r="85" spans="1:17" ht="39.950000000000003" customHeight="1" x14ac:dyDescent="0.2">
      <c r="A85" s="57" t="s">
        <v>254</v>
      </c>
      <c r="B85" s="58">
        <v>45</v>
      </c>
      <c r="C85" s="27" t="s">
        <v>205</v>
      </c>
      <c r="D85" s="27"/>
      <c r="E85" s="27" t="s">
        <v>205</v>
      </c>
      <c r="F85" s="27"/>
      <c r="G85" s="27" t="s">
        <v>205</v>
      </c>
      <c r="H85" s="27"/>
      <c r="I85" s="27" t="s">
        <v>205</v>
      </c>
      <c r="J85" s="27"/>
      <c r="K85" s="27" t="s">
        <v>205</v>
      </c>
      <c r="L85" s="27"/>
      <c r="M85" s="27" t="s">
        <v>205</v>
      </c>
      <c r="N85" s="27"/>
      <c r="O85" s="62" t="s">
        <v>251</v>
      </c>
      <c r="P85" s="95"/>
      <c r="Q85" s="28"/>
    </row>
    <row r="86" spans="1:17" ht="39.950000000000003" customHeight="1" x14ac:dyDescent="0.2">
      <c r="A86" s="44" t="s">
        <v>255</v>
      </c>
      <c r="B86" s="44">
        <v>30</v>
      </c>
      <c r="C86" s="102" t="s">
        <v>256</v>
      </c>
      <c r="D86" s="44">
        <v>1</v>
      </c>
      <c r="E86" s="44" t="s">
        <v>256</v>
      </c>
      <c r="F86" s="44"/>
      <c r="G86" s="44" t="s">
        <v>256</v>
      </c>
      <c r="H86" s="44"/>
      <c r="I86" s="44" t="s">
        <v>256</v>
      </c>
      <c r="J86" s="44"/>
      <c r="K86" s="44" t="s">
        <v>256</v>
      </c>
      <c r="L86" s="44"/>
      <c r="M86" s="44" t="s">
        <v>256</v>
      </c>
      <c r="N86" s="44"/>
      <c r="O86" s="44" t="s">
        <v>256</v>
      </c>
      <c r="P86" s="93"/>
      <c r="Q86" s="28"/>
    </row>
    <row r="87" spans="1:17" ht="39.950000000000003" customHeight="1" x14ac:dyDescent="0.2">
      <c r="A87" s="63" t="s">
        <v>257</v>
      </c>
      <c r="B87" s="58">
        <v>45</v>
      </c>
      <c r="C87" s="27" t="s">
        <v>127</v>
      </c>
      <c r="D87" s="27"/>
      <c r="E87" s="27" t="s">
        <v>127</v>
      </c>
      <c r="F87" s="27"/>
      <c r="G87" s="27" t="s">
        <v>127</v>
      </c>
      <c r="H87" s="27"/>
      <c r="I87" s="27" t="s">
        <v>127</v>
      </c>
      <c r="J87" s="27"/>
      <c r="K87" s="27" t="s">
        <v>127</v>
      </c>
      <c r="L87" s="27"/>
      <c r="M87" s="27" t="s">
        <v>127</v>
      </c>
      <c r="N87" s="27"/>
      <c r="O87" s="27" t="s">
        <v>127</v>
      </c>
      <c r="P87" s="82"/>
      <c r="Q87" s="28"/>
    </row>
    <row r="88" spans="1:17" s="67" customFormat="1" ht="39.950000000000003" customHeight="1" x14ac:dyDescent="0.25">
      <c r="A88" s="64"/>
      <c r="B88" s="65"/>
      <c r="C88" s="66" t="s">
        <v>258</v>
      </c>
      <c r="D88" s="66"/>
      <c r="E88" s="66"/>
      <c r="F88" s="66"/>
      <c r="G88" s="66"/>
      <c r="H88" s="66"/>
      <c r="I88" s="226" t="s">
        <v>259</v>
      </c>
      <c r="J88" s="226"/>
      <c r="K88" s="226"/>
      <c r="L88" s="226"/>
      <c r="M88" s="226"/>
      <c r="N88" s="226"/>
      <c r="O88" s="226"/>
      <c r="P88" s="64"/>
      <c r="Q88" s="66"/>
    </row>
    <row r="89" spans="1:17" s="72" customFormat="1" ht="50.1" customHeight="1" x14ac:dyDescent="0.25">
      <c r="A89" s="68"/>
      <c r="B89" s="69"/>
      <c r="C89" s="70"/>
      <c r="D89" s="70"/>
      <c r="E89" s="71"/>
      <c r="F89" s="71"/>
      <c r="G89" s="71"/>
      <c r="H89" s="71"/>
      <c r="I89" s="70"/>
      <c r="J89" s="70"/>
      <c r="K89" s="70"/>
      <c r="L89" s="70"/>
      <c r="M89" s="70"/>
      <c r="N89" s="70"/>
      <c r="O89" s="70"/>
      <c r="P89" s="70"/>
      <c r="Q89" s="71"/>
    </row>
    <row r="90" spans="1:17" ht="12" x14ac:dyDescent="0.2">
      <c r="B90" s="74"/>
      <c r="C90" s="75"/>
      <c r="D90" s="75"/>
      <c r="E90" s="75"/>
      <c r="F90" s="75"/>
      <c r="G90" s="75"/>
      <c r="H90" s="75"/>
      <c r="I90" s="75"/>
      <c r="J90" s="75"/>
      <c r="K90" s="75"/>
      <c r="L90" s="75"/>
      <c r="M90" s="75"/>
      <c r="N90" s="75"/>
      <c r="O90" s="75"/>
      <c r="P90" s="75"/>
    </row>
    <row r="91" spans="1:17" ht="30" customHeight="1" x14ac:dyDescent="0.2"/>
    <row r="92" spans="1:17" ht="30" customHeight="1" x14ac:dyDescent="0.2"/>
    <row r="93" spans="1:17" ht="30" customHeight="1" x14ac:dyDescent="0.2"/>
    <row r="94" spans="1:17" ht="30" customHeight="1" x14ac:dyDescent="0.2"/>
    <row r="95" spans="1:17" ht="30" customHeight="1" x14ac:dyDescent="0.2"/>
    <row r="96" spans="1:17"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sheetData>
  <autoFilter ref="A8:Q88"/>
  <mergeCells count="15">
    <mergeCell ref="A5:O5"/>
    <mergeCell ref="A1:E1"/>
    <mergeCell ref="I1:O1"/>
    <mergeCell ref="A2:E2"/>
    <mergeCell ref="I2:O2"/>
    <mergeCell ref="K4:O4"/>
    <mergeCell ref="A75:O75"/>
    <mergeCell ref="O82:O83"/>
    <mergeCell ref="I88:O88"/>
    <mergeCell ref="A7:O7"/>
    <mergeCell ref="A19:O19"/>
    <mergeCell ref="O26:O27"/>
    <mergeCell ref="A52:O52"/>
    <mergeCell ref="I63:I64"/>
    <mergeCell ref="O63:O64"/>
  </mergeCells>
  <pageMargins left="1.1599999999999999"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TH Đặt hàng</vt:lpstr>
      <vt:lpstr>TH Truyền hình</vt:lpstr>
      <vt:lpstr>TH Phát thanh</vt:lpstr>
      <vt:lpstr>Chi tiết Tr.hình</vt:lpstr>
      <vt:lpstr>Chi tiết Ph.thanh</vt:lpstr>
      <vt:lpstr>Tac pham tham gia dự thi</vt:lpstr>
      <vt:lpstr>NTM</vt:lpstr>
      <vt:lpstr>ATGT</vt:lpstr>
      <vt:lpstr>KHUNG CHUONG TRINH TH 2022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2023-02-07T08:48:59Z</cp:lastPrinted>
  <dcterms:created xsi:type="dcterms:W3CDTF">2022-12-19T22:13:31Z</dcterms:created>
  <dcterms:modified xsi:type="dcterms:W3CDTF">2023-02-10T02:17:40Z</dcterms:modified>
</cp:coreProperties>
</file>